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en_skoroszyt" defaultThemeVersion="124226"/>
  <mc:AlternateContent xmlns:mc="http://schemas.openxmlformats.org/markup-compatibility/2006">
    <mc:Choice Requires="x15">
      <x15ac:absPath xmlns:x15ac="http://schemas.microsoft.com/office/spreadsheetml/2010/11/ac" url="/EJT/EJT-20-248/Publication/"/>
    </mc:Choice>
  </mc:AlternateContent>
  <xr:revisionPtr revIDLastSave="0" documentId="13_ncr:1_{C01EAB6A-BD29-B047-B304-2E49322E8C59}" xr6:coauthVersionLast="36" xr6:coauthVersionMax="36" xr10:uidLastSave="{00000000-0000-0000-0000-000000000000}"/>
  <bookViews>
    <workbookView xWindow="1980" yWindow="460" windowWidth="41420" windowHeight="26940" xr2:uid="{00000000-000D-0000-FFFF-FFFF00000000}"/>
  </bookViews>
  <sheets>
    <sheet name="instructions" sheetId="5" r:id="rId1"/>
    <sheet name="general info" sheetId="11" r:id="rId2"/>
    <sheet name="animals" sheetId="4" r:id="rId3"/>
    <sheet name="eggs" sheetId="9" r:id="rId4"/>
  </sheets>
  <calcPr calcId="181029"/>
</workbook>
</file>

<file path=xl/calcChain.xml><?xml version="1.0" encoding="utf-8"?>
<calcChain xmlns="http://schemas.openxmlformats.org/spreadsheetml/2006/main">
  <c r="BU8" i="4" l="1"/>
  <c r="BU7" i="4"/>
  <c r="BS8" i="4"/>
  <c r="BS7" i="4"/>
  <c r="BM8" i="4"/>
  <c r="BM7" i="4"/>
  <c r="BO8" i="4"/>
  <c r="BO7" i="4"/>
  <c r="G8" i="4" l="1"/>
  <c r="G7" i="4"/>
  <c r="G15" i="4"/>
  <c r="G12" i="4"/>
  <c r="G11" i="4"/>
  <c r="G13" i="4"/>
  <c r="G14" i="4"/>
  <c r="G16" i="4"/>
  <c r="E7" i="4"/>
  <c r="E8" i="4"/>
  <c r="E9" i="4"/>
  <c r="BO5" i="4" l="1"/>
  <c r="BO6" i="4"/>
  <c r="BO9" i="4"/>
  <c r="BO11" i="4"/>
  <c r="BO12" i="4"/>
  <c r="BO13" i="4"/>
  <c r="BO14" i="4"/>
  <c r="BO15" i="4"/>
  <c r="BO16" i="4"/>
  <c r="BO18" i="4"/>
  <c r="BO19" i="4"/>
  <c r="BO20" i="4"/>
  <c r="BO21" i="4"/>
  <c r="BO23" i="4"/>
  <c r="BO24" i="4"/>
  <c r="BO25" i="4"/>
  <c r="BO26" i="4"/>
  <c r="BO28" i="4"/>
  <c r="BO29" i="4"/>
  <c r="BO30" i="4"/>
  <c r="BO31" i="4"/>
  <c r="BO33" i="4"/>
  <c r="BO34" i="4"/>
  <c r="BO35" i="4"/>
  <c r="BO36" i="4"/>
  <c r="BO3" i="4"/>
  <c r="BM3" i="4"/>
  <c r="BS39" i="4" l="1"/>
  <c r="BS40" i="4"/>
  <c r="BS41" i="4"/>
  <c r="BS42" i="4"/>
  <c r="BS43" i="4"/>
  <c r="BS44" i="4"/>
  <c r="BS45" i="4"/>
  <c r="BS46" i="4"/>
  <c r="BS47" i="4"/>
  <c r="BL47" i="4"/>
  <c r="BL39" i="4"/>
  <c r="BL40" i="4"/>
  <c r="BL41" i="4"/>
  <c r="BL42" i="4"/>
  <c r="BL43" i="4"/>
  <c r="BL44" i="4"/>
  <c r="BL45" i="4"/>
  <c r="BL46" i="4"/>
  <c r="BS38" i="4"/>
  <c r="BL38" i="4"/>
  <c r="AG2" i="9" l="1"/>
  <c r="AH2" i="9"/>
  <c r="AI2" i="9"/>
  <c r="AJ2" i="9" s="1"/>
  <c r="AK2" i="9"/>
  <c r="AL2" i="9"/>
  <c r="AM2" i="9"/>
  <c r="AG3" i="9"/>
  <c r="AH3" i="9"/>
  <c r="AI3" i="9"/>
  <c r="AJ3" i="9" s="1"/>
  <c r="AK3" i="9"/>
  <c r="AL3" i="9"/>
  <c r="AM3" i="9"/>
  <c r="AG4" i="9"/>
  <c r="AH4" i="9"/>
  <c r="AI4" i="9"/>
  <c r="AJ4" i="9" s="1"/>
  <c r="AK4" i="9"/>
  <c r="AL4" i="9"/>
  <c r="AM4" i="9"/>
  <c r="AG5" i="9"/>
  <c r="AH5" i="9"/>
  <c r="AI5" i="9"/>
  <c r="AJ5" i="9" s="1"/>
  <c r="AK5" i="9"/>
  <c r="AL5" i="9"/>
  <c r="AM5" i="9"/>
  <c r="AG6" i="9"/>
  <c r="AG7" i="9"/>
  <c r="AH7" i="9"/>
  <c r="AI7" i="9"/>
  <c r="AJ7" i="9" s="1"/>
  <c r="AK7" i="9"/>
  <c r="AL7" i="9"/>
  <c r="AM7" i="9"/>
  <c r="AG8" i="9"/>
  <c r="AH8" i="9"/>
  <c r="AI8" i="9"/>
  <c r="AJ8" i="9" s="1"/>
  <c r="AK8" i="9"/>
  <c r="AL8" i="9"/>
  <c r="AM8" i="9"/>
  <c r="B10" i="9"/>
  <c r="C10" i="9"/>
  <c r="D10" i="9"/>
  <c r="E10" i="9"/>
  <c r="F10" i="9"/>
  <c r="G10" i="9"/>
  <c r="H10" i="9"/>
  <c r="I10" i="9"/>
  <c r="J10" i="9"/>
  <c r="K10" i="9"/>
  <c r="L10" i="9"/>
  <c r="M10" i="9"/>
  <c r="N10" i="9"/>
  <c r="AE10" i="9"/>
  <c r="B11" i="9"/>
  <c r="C11" i="9"/>
  <c r="D11" i="9"/>
  <c r="E11" i="9"/>
  <c r="F11" i="9"/>
  <c r="G11" i="9"/>
  <c r="H11" i="9"/>
  <c r="I11" i="9"/>
  <c r="J11" i="9"/>
  <c r="K11" i="9"/>
  <c r="L11" i="9"/>
  <c r="M11" i="9"/>
  <c r="N11" i="9"/>
  <c r="O11" i="9"/>
  <c r="AE11" i="9"/>
  <c r="B12" i="9"/>
  <c r="C12" i="9"/>
  <c r="D12" i="9"/>
  <c r="E12" i="9"/>
  <c r="F12" i="9"/>
  <c r="G12" i="9"/>
  <c r="H12" i="9"/>
  <c r="I12" i="9"/>
  <c r="J12" i="9"/>
  <c r="K12" i="9"/>
  <c r="L12" i="9"/>
  <c r="M12" i="9"/>
  <c r="N12" i="9"/>
  <c r="O12" i="9"/>
  <c r="AE12" i="9"/>
  <c r="AM6" i="9" l="1"/>
  <c r="AK6" i="9"/>
  <c r="AI6" i="9"/>
  <c r="AJ6" i="9" s="1"/>
  <c r="AH6" i="9"/>
  <c r="AL6" i="9"/>
  <c r="BM4" i="4"/>
  <c r="BM5" i="4"/>
  <c r="BN5" i="4" s="1"/>
  <c r="BP5" i="4"/>
  <c r="BR5" i="4"/>
  <c r="BS5" i="4"/>
  <c r="BU5" i="4"/>
  <c r="BW5" i="4"/>
  <c r="BM6" i="4"/>
  <c r="BN6" i="4" s="1"/>
  <c r="BS6" i="4"/>
  <c r="BU6" i="4"/>
  <c r="BW6" i="4"/>
  <c r="BN7" i="4"/>
  <c r="BW7" i="4"/>
  <c r="BN8" i="4"/>
  <c r="BW8" i="4"/>
  <c r="BM9" i="4"/>
  <c r="BN9" i="4" s="1"/>
  <c r="BS9" i="4"/>
  <c r="BU9" i="4"/>
  <c r="BW9" i="4"/>
  <c r="BM11" i="4"/>
  <c r="BN11" i="4" s="1"/>
  <c r="BS11" i="4"/>
  <c r="BU11" i="4"/>
  <c r="BW11" i="4"/>
  <c r="BM12" i="4"/>
  <c r="BN12" i="4" s="1"/>
  <c r="BS12" i="4"/>
  <c r="BU12" i="4"/>
  <c r="BW12" i="4"/>
  <c r="BM13" i="4"/>
  <c r="BN13" i="4" s="1"/>
  <c r="BS13" i="4"/>
  <c r="BU13" i="4"/>
  <c r="BW13" i="4"/>
  <c r="BM14" i="4"/>
  <c r="BN14" i="4" s="1"/>
  <c r="BS14" i="4"/>
  <c r="BU14" i="4"/>
  <c r="BW14" i="4"/>
  <c r="BM15" i="4"/>
  <c r="BN15" i="4" s="1"/>
  <c r="BS15" i="4"/>
  <c r="BU15" i="4"/>
  <c r="BW15" i="4"/>
  <c r="BM16" i="4"/>
  <c r="BN16" i="4" s="1"/>
  <c r="BS16" i="4"/>
  <c r="BU16" i="4"/>
  <c r="BW16" i="4"/>
  <c r="BM18" i="4"/>
  <c r="BN18" i="4" s="1"/>
  <c r="BS18" i="4"/>
  <c r="BU18" i="4"/>
  <c r="BW18" i="4"/>
  <c r="BM19" i="4"/>
  <c r="BN19" i="4" s="1"/>
  <c r="BS19" i="4"/>
  <c r="BU19" i="4"/>
  <c r="BW19" i="4"/>
  <c r="BM20" i="4"/>
  <c r="BN20" i="4" s="1"/>
  <c r="BS20" i="4"/>
  <c r="BU20" i="4"/>
  <c r="BW20" i="4"/>
  <c r="BM21" i="4"/>
  <c r="BN21" i="4" s="1"/>
  <c r="BS21" i="4"/>
  <c r="BU21" i="4"/>
  <c r="BW21" i="4"/>
  <c r="BM23" i="4"/>
  <c r="BN23" i="4" s="1"/>
  <c r="BS23" i="4"/>
  <c r="BU23" i="4"/>
  <c r="BW23" i="4"/>
  <c r="BM24" i="4"/>
  <c r="BN24" i="4" s="1"/>
  <c r="BS24" i="4"/>
  <c r="BU24" i="4"/>
  <c r="BW24" i="4"/>
  <c r="BM25" i="4"/>
  <c r="BN25" i="4" s="1"/>
  <c r="BS25" i="4"/>
  <c r="BU25" i="4"/>
  <c r="BW25" i="4"/>
  <c r="BM26" i="4"/>
  <c r="BN26" i="4" s="1"/>
  <c r="BS26" i="4"/>
  <c r="BU26" i="4"/>
  <c r="BW26" i="4"/>
  <c r="BM28" i="4"/>
  <c r="BN28" i="4" s="1"/>
  <c r="BS28" i="4"/>
  <c r="BU28" i="4"/>
  <c r="BW28" i="4"/>
  <c r="BM29" i="4"/>
  <c r="BN29" i="4" s="1"/>
  <c r="BS29" i="4"/>
  <c r="BU29" i="4"/>
  <c r="BW29" i="4"/>
  <c r="BM30" i="4"/>
  <c r="BN30" i="4" s="1"/>
  <c r="BS30" i="4"/>
  <c r="BU30" i="4"/>
  <c r="BW30" i="4"/>
  <c r="BM31" i="4"/>
  <c r="BN31" i="4" s="1"/>
  <c r="BS31" i="4"/>
  <c r="BU31" i="4"/>
  <c r="BW31" i="4"/>
  <c r="BM33" i="4"/>
  <c r="BN33" i="4" s="1"/>
  <c r="BS33" i="4"/>
  <c r="BU33" i="4"/>
  <c r="BW33" i="4"/>
  <c r="BM34" i="4"/>
  <c r="BN34" i="4" s="1"/>
  <c r="BS34" i="4"/>
  <c r="BU34" i="4"/>
  <c r="BW34" i="4"/>
  <c r="BM35" i="4"/>
  <c r="BN35" i="4" s="1"/>
  <c r="BS35" i="4"/>
  <c r="BU35" i="4"/>
  <c r="BW35" i="4"/>
  <c r="BM36" i="4"/>
  <c r="BN36" i="4" s="1"/>
  <c r="BS36" i="4"/>
  <c r="BU36" i="4"/>
  <c r="BW36" i="4"/>
  <c r="BU3" i="4"/>
  <c r="BS3" i="4"/>
  <c r="BL3" i="4"/>
  <c r="BL5" i="4"/>
  <c r="BL6" i="4"/>
  <c r="BL7" i="4"/>
  <c r="BL8" i="4"/>
  <c r="BL9" i="4"/>
  <c r="BL11" i="4"/>
  <c r="BL12" i="4"/>
  <c r="BL13" i="4"/>
  <c r="BL14" i="4"/>
  <c r="BL15" i="4"/>
  <c r="BL16" i="4"/>
  <c r="BL18" i="4"/>
  <c r="BL19" i="4"/>
  <c r="BL20" i="4"/>
  <c r="BL21" i="4"/>
  <c r="BL23" i="4"/>
  <c r="BL24" i="4"/>
  <c r="BL25" i="4"/>
  <c r="BL26" i="4"/>
  <c r="BL28" i="4"/>
  <c r="BL29" i="4"/>
  <c r="BL30" i="4"/>
  <c r="BL31" i="4"/>
  <c r="BL33" i="4"/>
  <c r="BL34" i="4"/>
  <c r="BL35" i="4"/>
  <c r="BL36" i="4"/>
  <c r="BI36" i="4"/>
  <c r="BG36" i="4"/>
  <c r="BE36" i="4"/>
  <c r="BC36" i="4"/>
  <c r="BA36" i="4"/>
  <c r="AY36" i="4"/>
  <c r="AW36" i="4"/>
  <c r="AU36" i="4"/>
  <c r="AS36" i="4"/>
  <c r="AQ36" i="4"/>
  <c r="AO36" i="4"/>
  <c r="AM36" i="4"/>
  <c r="AK36" i="4"/>
  <c r="AI36" i="4"/>
  <c r="AG36" i="4"/>
  <c r="BI35" i="4"/>
  <c r="BG35" i="4"/>
  <c r="BE35" i="4"/>
  <c r="BC35" i="4"/>
  <c r="BA35" i="4"/>
  <c r="AY35" i="4"/>
  <c r="AW35" i="4"/>
  <c r="AU35" i="4"/>
  <c r="AS35" i="4"/>
  <c r="AQ35" i="4"/>
  <c r="AO35" i="4"/>
  <c r="AM35" i="4"/>
  <c r="AK35" i="4"/>
  <c r="AI35" i="4"/>
  <c r="AG35" i="4"/>
  <c r="BI34" i="4"/>
  <c r="BG34" i="4"/>
  <c r="BE34" i="4"/>
  <c r="BC34" i="4"/>
  <c r="BA34" i="4"/>
  <c r="AY34" i="4"/>
  <c r="AW34" i="4"/>
  <c r="AU34" i="4"/>
  <c r="AS34" i="4"/>
  <c r="AQ34" i="4"/>
  <c r="AO34" i="4"/>
  <c r="AM34" i="4"/>
  <c r="AK34" i="4"/>
  <c r="AI34" i="4"/>
  <c r="AG34" i="4"/>
  <c r="BI33" i="4"/>
  <c r="BG33" i="4"/>
  <c r="BE33" i="4"/>
  <c r="BC33" i="4"/>
  <c r="BA33" i="4"/>
  <c r="AY33" i="4"/>
  <c r="AW33" i="4"/>
  <c r="AU33" i="4"/>
  <c r="AS33" i="4"/>
  <c r="AQ33" i="4"/>
  <c r="AO33" i="4"/>
  <c r="AM33" i="4"/>
  <c r="AK33" i="4"/>
  <c r="AI33" i="4"/>
  <c r="AG33" i="4"/>
  <c r="BI31" i="4"/>
  <c r="BG31" i="4"/>
  <c r="BE31" i="4"/>
  <c r="BC31" i="4"/>
  <c r="BA31" i="4"/>
  <c r="AY31" i="4"/>
  <c r="AW31" i="4"/>
  <c r="AU31" i="4"/>
  <c r="AS31" i="4"/>
  <c r="AQ31" i="4"/>
  <c r="AO31" i="4"/>
  <c r="AM31" i="4"/>
  <c r="AK31" i="4"/>
  <c r="AI31" i="4"/>
  <c r="AG31" i="4"/>
  <c r="BI30" i="4"/>
  <c r="BG30" i="4"/>
  <c r="BE30" i="4"/>
  <c r="BC30" i="4"/>
  <c r="BA30" i="4"/>
  <c r="AY30" i="4"/>
  <c r="AW30" i="4"/>
  <c r="AU30" i="4"/>
  <c r="AS30" i="4"/>
  <c r="AQ30" i="4"/>
  <c r="AO30" i="4"/>
  <c r="AM30" i="4"/>
  <c r="AK30" i="4"/>
  <c r="AI30" i="4"/>
  <c r="AG30" i="4"/>
  <c r="BI29" i="4"/>
  <c r="BG29" i="4"/>
  <c r="BE29" i="4"/>
  <c r="BC29" i="4"/>
  <c r="BA29" i="4"/>
  <c r="AY29" i="4"/>
  <c r="AW29" i="4"/>
  <c r="AU29" i="4"/>
  <c r="AS29" i="4"/>
  <c r="AQ29" i="4"/>
  <c r="AO29" i="4"/>
  <c r="AM29" i="4"/>
  <c r="AK29" i="4"/>
  <c r="AI29" i="4"/>
  <c r="AG29" i="4"/>
  <c r="BI28" i="4"/>
  <c r="BG28" i="4"/>
  <c r="BE28" i="4"/>
  <c r="BC28" i="4"/>
  <c r="BA28" i="4"/>
  <c r="AY28" i="4"/>
  <c r="AW28" i="4"/>
  <c r="AU28" i="4"/>
  <c r="AS28" i="4"/>
  <c r="AQ28" i="4"/>
  <c r="AO28" i="4"/>
  <c r="AM28" i="4"/>
  <c r="AK28" i="4"/>
  <c r="AI28" i="4"/>
  <c r="AG28" i="4"/>
  <c r="BI26" i="4"/>
  <c r="BG26" i="4"/>
  <c r="BE26" i="4"/>
  <c r="BC26" i="4"/>
  <c r="BA26" i="4"/>
  <c r="AY26" i="4"/>
  <c r="AW26" i="4"/>
  <c r="AU26" i="4"/>
  <c r="AS26" i="4"/>
  <c r="AQ26" i="4"/>
  <c r="AO26" i="4"/>
  <c r="AM26" i="4"/>
  <c r="AK26" i="4"/>
  <c r="AI26" i="4"/>
  <c r="AG26" i="4"/>
  <c r="BI25" i="4"/>
  <c r="BG25" i="4"/>
  <c r="BE25" i="4"/>
  <c r="BC25" i="4"/>
  <c r="BA25" i="4"/>
  <c r="AY25" i="4"/>
  <c r="AW25" i="4"/>
  <c r="AU25" i="4"/>
  <c r="AS25" i="4"/>
  <c r="AQ25" i="4"/>
  <c r="AO25" i="4"/>
  <c r="AM25" i="4"/>
  <c r="AK25" i="4"/>
  <c r="AI25" i="4"/>
  <c r="AG25" i="4"/>
  <c r="BI24" i="4"/>
  <c r="BG24" i="4"/>
  <c r="BE24" i="4"/>
  <c r="BC24" i="4"/>
  <c r="BA24" i="4"/>
  <c r="AY24" i="4"/>
  <c r="AW24" i="4"/>
  <c r="AU24" i="4"/>
  <c r="AS24" i="4"/>
  <c r="AQ24" i="4"/>
  <c r="AO24" i="4"/>
  <c r="AM24" i="4"/>
  <c r="AK24" i="4"/>
  <c r="AI24" i="4"/>
  <c r="AG24" i="4"/>
  <c r="BI23" i="4"/>
  <c r="BG23" i="4"/>
  <c r="BE23" i="4"/>
  <c r="BC23" i="4"/>
  <c r="BA23" i="4"/>
  <c r="AY23" i="4"/>
  <c r="AW23" i="4"/>
  <c r="AU23" i="4"/>
  <c r="AS23" i="4"/>
  <c r="AQ23" i="4"/>
  <c r="AO23" i="4"/>
  <c r="AM23" i="4"/>
  <c r="AK23" i="4"/>
  <c r="AI23" i="4"/>
  <c r="AG23" i="4"/>
  <c r="BI21" i="4"/>
  <c r="BG21" i="4"/>
  <c r="BE21" i="4"/>
  <c r="BC21" i="4"/>
  <c r="BA21" i="4"/>
  <c r="AY21" i="4"/>
  <c r="AW21" i="4"/>
  <c r="AU21" i="4"/>
  <c r="AS21" i="4"/>
  <c r="AQ21" i="4"/>
  <c r="AO21" i="4"/>
  <c r="AM21" i="4"/>
  <c r="AK21" i="4"/>
  <c r="AI21" i="4"/>
  <c r="AG21" i="4"/>
  <c r="BI20" i="4"/>
  <c r="BG20" i="4"/>
  <c r="BE20" i="4"/>
  <c r="BC20" i="4"/>
  <c r="BA20" i="4"/>
  <c r="AY20" i="4"/>
  <c r="AW20" i="4"/>
  <c r="AU20" i="4"/>
  <c r="AS20" i="4"/>
  <c r="AQ20" i="4"/>
  <c r="AO20" i="4"/>
  <c r="AM20" i="4"/>
  <c r="AK20" i="4"/>
  <c r="AI20" i="4"/>
  <c r="AG20" i="4"/>
  <c r="BI19" i="4"/>
  <c r="BG19" i="4"/>
  <c r="BE19" i="4"/>
  <c r="BC19" i="4"/>
  <c r="BA19" i="4"/>
  <c r="AY19" i="4"/>
  <c r="AW19" i="4"/>
  <c r="AU19" i="4"/>
  <c r="AS19" i="4"/>
  <c r="AQ19" i="4"/>
  <c r="AO19" i="4"/>
  <c r="AM19" i="4"/>
  <c r="AK19" i="4"/>
  <c r="AI19" i="4"/>
  <c r="AG19" i="4"/>
  <c r="BI18" i="4"/>
  <c r="BG18" i="4"/>
  <c r="BE18" i="4"/>
  <c r="BC18" i="4"/>
  <c r="BA18" i="4"/>
  <c r="AY18" i="4"/>
  <c r="AW18" i="4"/>
  <c r="AU18" i="4"/>
  <c r="AS18" i="4"/>
  <c r="AQ18" i="4"/>
  <c r="AO18" i="4"/>
  <c r="AM18" i="4"/>
  <c r="AK18" i="4"/>
  <c r="AI18" i="4"/>
  <c r="AG18" i="4"/>
  <c r="BI16" i="4"/>
  <c r="BG16" i="4"/>
  <c r="BE16" i="4"/>
  <c r="BC16" i="4"/>
  <c r="BA16" i="4"/>
  <c r="AY16" i="4"/>
  <c r="AW16" i="4"/>
  <c r="AU16" i="4"/>
  <c r="AS16" i="4"/>
  <c r="AQ16" i="4"/>
  <c r="AO16" i="4"/>
  <c r="AM16" i="4"/>
  <c r="AK16" i="4"/>
  <c r="AI16" i="4"/>
  <c r="AG16" i="4"/>
  <c r="BI15" i="4"/>
  <c r="BG15" i="4"/>
  <c r="BE15" i="4"/>
  <c r="BC15" i="4"/>
  <c r="BA15" i="4"/>
  <c r="AY15" i="4"/>
  <c r="AW15" i="4"/>
  <c r="AU15" i="4"/>
  <c r="AS15" i="4"/>
  <c r="AQ15" i="4"/>
  <c r="AO15" i="4"/>
  <c r="AM15" i="4"/>
  <c r="AK15" i="4"/>
  <c r="AI15" i="4"/>
  <c r="AG15" i="4"/>
  <c r="BI14" i="4"/>
  <c r="BG14" i="4"/>
  <c r="BE14" i="4"/>
  <c r="BC14" i="4"/>
  <c r="BA14" i="4"/>
  <c r="AY14" i="4"/>
  <c r="AW14" i="4"/>
  <c r="AU14" i="4"/>
  <c r="AS14" i="4"/>
  <c r="AQ14" i="4"/>
  <c r="AO14" i="4"/>
  <c r="AM14" i="4"/>
  <c r="AK14" i="4"/>
  <c r="AI14" i="4"/>
  <c r="AG14" i="4"/>
  <c r="BI13" i="4"/>
  <c r="BG13" i="4"/>
  <c r="BE13" i="4"/>
  <c r="BC13" i="4"/>
  <c r="BA13" i="4"/>
  <c r="AY13" i="4"/>
  <c r="AW13" i="4"/>
  <c r="AU13" i="4"/>
  <c r="AS13" i="4"/>
  <c r="AQ13" i="4"/>
  <c r="AO13" i="4"/>
  <c r="AM13" i="4"/>
  <c r="AK13" i="4"/>
  <c r="AI13" i="4"/>
  <c r="AG13" i="4"/>
  <c r="BI12" i="4"/>
  <c r="BG12" i="4"/>
  <c r="BE12" i="4"/>
  <c r="BC12" i="4"/>
  <c r="BA12" i="4"/>
  <c r="AY12" i="4"/>
  <c r="AW12" i="4"/>
  <c r="AU12" i="4"/>
  <c r="AS12" i="4"/>
  <c r="AQ12" i="4"/>
  <c r="AO12" i="4"/>
  <c r="AM12" i="4"/>
  <c r="AK12" i="4"/>
  <c r="AI12" i="4"/>
  <c r="AG12" i="4"/>
  <c r="BI11" i="4"/>
  <c r="BG11" i="4"/>
  <c r="BE11" i="4"/>
  <c r="BC11" i="4"/>
  <c r="BA11" i="4"/>
  <c r="AY11" i="4"/>
  <c r="AW11" i="4"/>
  <c r="AU11" i="4"/>
  <c r="AS11" i="4"/>
  <c r="AQ11" i="4"/>
  <c r="AO11" i="4"/>
  <c r="AM11" i="4"/>
  <c r="AK11" i="4"/>
  <c r="AI11" i="4"/>
  <c r="AG11" i="4"/>
  <c r="BI9" i="4"/>
  <c r="BG9" i="4"/>
  <c r="BE9" i="4"/>
  <c r="BC9" i="4"/>
  <c r="BA9" i="4"/>
  <c r="AY9" i="4"/>
  <c r="AW9" i="4"/>
  <c r="AU9" i="4"/>
  <c r="AS9" i="4"/>
  <c r="AQ9" i="4"/>
  <c r="AO9" i="4"/>
  <c r="AM9" i="4"/>
  <c r="AK9" i="4"/>
  <c r="AI9" i="4"/>
  <c r="AG9" i="4"/>
  <c r="BI8" i="4"/>
  <c r="BG8" i="4"/>
  <c r="BE8" i="4"/>
  <c r="BC8" i="4"/>
  <c r="BA8" i="4"/>
  <c r="AY8" i="4"/>
  <c r="AW8" i="4"/>
  <c r="AU8" i="4"/>
  <c r="AS8" i="4"/>
  <c r="AQ8" i="4"/>
  <c r="AO8" i="4"/>
  <c r="AM8" i="4"/>
  <c r="AK8" i="4"/>
  <c r="AI8" i="4"/>
  <c r="AG8" i="4"/>
  <c r="BI7" i="4"/>
  <c r="BG7" i="4"/>
  <c r="BE7" i="4"/>
  <c r="BC7" i="4"/>
  <c r="BA7" i="4"/>
  <c r="AY7" i="4"/>
  <c r="AW7" i="4"/>
  <c r="AU7" i="4"/>
  <c r="AS7" i="4"/>
  <c r="AQ7" i="4"/>
  <c r="AO7" i="4"/>
  <c r="AM7" i="4"/>
  <c r="AK7" i="4"/>
  <c r="AI7" i="4"/>
  <c r="AG7" i="4"/>
  <c r="BI6" i="4"/>
  <c r="BG6" i="4"/>
  <c r="BE6" i="4"/>
  <c r="BC6" i="4"/>
  <c r="BA6" i="4"/>
  <c r="AY6" i="4"/>
  <c r="AW6" i="4"/>
  <c r="AU6" i="4"/>
  <c r="AS6" i="4"/>
  <c r="AQ6" i="4"/>
  <c r="AO6" i="4"/>
  <c r="AM6" i="4"/>
  <c r="AK6" i="4"/>
  <c r="AI6" i="4"/>
  <c r="AG6" i="4"/>
  <c r="BI3" i="4"/>
  <c r="BG3" i="4"/>
  <c r="BE3" i="4"/>
  <c r="BC3" i="4"/>
  <c r="BA3" i="4"/>
  <c r="AY3" i="4"/>
  <c r="AW3" i="4"/>
  <c r="AU3" i="4"/>
  <c r="AS3" i="4"/>
  <c r="AQ3" i="4"/>
  <c r="AO3" i="4"/>
  <c r="AM3" i="4"/>
  <c r="AK3" i="4"/>
  <c r="AI3" i="4"/>
  <c r="AG3" i="4"/>
  <c r="BW3" i="4" l="1"/>
  <c r="BN3" i="4"/>
  <c r="E3" i="4"/>
  <c r="G3" i="4"/>
  <c r="I3" i="4"/>
  <c r="K3" i="4"/>
  <c r="M3" i="4"/>
  <c r="O3" i="4"/>
  <c r="Q3" i="4"/>
  <c r="S3" i="4"/>
  <c r="U3" i="4"/>
  <c r="W3" i="4"/>
  <c r="Y3" i="4"/>
  <c r="AA3" i="4"/>
  <c r="AC3" i="4"/>
  <c r="AE3" i="4"/>
  <c r="E6" i="4"/>
  <c r="G6" i="4"/>
  <c r="I6" i="4"/>
  <c r="K6" i="4"/>
  <c r="M6" i="4"/>
  <c r="O6" i="4"/>
  <c r="Q6" i="4"/>
  <c r="S6" i="4"/>
  <c r="U6" i="4"/>
  <c r="W6" i="4"/>
  <c r="Y6" i="4"/>
  <c r="AA6" i="4"/>
  <c r="AC6" i="4"/>
  <c r="AE6" i="4"/>
  <c r="I7" i="4"/>
  <c r="K7" i="4"/>
  <c r="M7" i="4"/>
  <c r="O7" i="4"/>
  <c r="Q7" i="4"/>
  <c r="S7" i="4"/>
  <c r="U7" i="4"/>
  <c r="W7" i="4"/>
  <c r="Y7" i="4"/>
  <c r="AA7" i="4"/>
  <c r="AC7" i="4"/>
  <c r="AE7" i="4"/>
  <c r="I8" i="4"/>
  <c r="K8" i="4"/>
  <c r="M8" i="4"/>
  <c r="O8" i="4"/>
  <c r="Q8" i="4"/>
  <c r="S8" i="4"/>
  <c r="U8" i="4"/>
  <c r="W8" i="4"/>
  <c r="Y8" i="4"/>
  <c r="AA8" i="4"/>
  <c r="AC8" i="4"/>
  <c r="AE8" i="4"/>
  <c r="G9" i="4"/>
  <c r="I9" i="4"/>
  <c r="K9" i="4"/>
  <c r="M9" i="4"/>
  <c r="O9" i="4"/>
  <c r="Q9" i="4"/>
  <c r="S9" i="4"/>
  <c r="U9" i="4"/>
  <c r="W9" i="4"/>
  <c r="Y9" i="4"/>
  <c r="AA9" i="4"/>
  <c r="AC9" i="4"/>
  <c r="AE9" i="4"/>
  <c r="E11" i="4"/>
  <c r="I11" i="4"/>
  <c r="K11" i="4"/>
  <c r="M11" i="4"/>
  <c r="O11" i="4"/>
  <c r="Q11" i="4"/>
  <c r="S11" i="4"/>
  <c r="U11" i="4"/>
  <c r="W11" i="4"/>
  <c r="Y11" i="4"/>
  <c r="AA11" i="4"/>
  <c r="AC11" i="4"/>
  <c r="AE11" i="4"/>
  <c r="E12" i="4"/>
  <c r="I12" i="4"/>
  <c r="K12" i="4"/>
  <c r="M12" i="4"/>
  <c r="O12" i="4"/>
  <c r="Q12" i="4"/>
  <c r="S12" i="4"/>
  <c r="U12" i="4"/>
  <c r="W12" i="4"/>
  <c r="Y12" i="4"/>
  <c r="AA12" i="4"/>
  <c r="AC12" i="4"/>
  <c r="AE12" i="4"/>
  <c r="E13" i="4"/>
  <c r="I13" i="4"/>
  <c r="K13" i="4"/>
  <c r="M13" i="4"/>
  <c r="O13" i="4"/>
  <c r="Q13" i="4"/>
  <c r="S13" i="4"/>
  <c r="U13" i="4"/>
  <c r="W13" i="4"/>
  <c r="Y13" i="4"/>
  <c r="AA13" i="4"/>
  <c r="AC13" i="4"/>
  <c r="AE13" i="4"/>
  <c r="E14" i="4"/>
  <c r="I14" i="4"/>
  <c r="K14" i="4"/>
  <c r="M14" i="4"/>
  <c r="O14" i="4"/>
  <c r="Q14" i="4"/>
  <c r="S14" i="4"/>
  <c r="U14" i="4"/>
  <c r="W14" i="4"/>
  <c r="Y14" i="4"/>
  <c r="AA14" i="4"/>
  <c r="AC14" i="4"/>
  <c r="AE14" i="4"/>
  <c r="E15" i="4"/>
  <c r="I15" i="4"/>
  <c r="K15" i="4"/>
  <c r="M15" i="4"/>
  <c r="O15" i="4"/>
  <c r="Q15" i="4"/>
  <c r="S15" i="4"/>
  <c r="U15" i="4"/>
  <c r="W15" i="4"/>
  <c r="Y15" i="4"/>
  <c r="AA15" i="4"/>
  <c r="AC15" i="4"/>
  <c r="AE15" i="4"/>
  <c r="E16" i="4"/>
  <c r="I16" i="4"/>
  <c r="K16" i="4"/>
  <c r="M16" i="4"/>
  <c r="O16" i="4"/>
  <c r="Q16" i="4"/>
  <c r="S16" i="4"/>
  <c r="U16" i="4"/>
  <c r="W16" i="4"/>
  <c r="Y16" i="4"/>
  <c r="AA16" i="4"/>
  <c r="AC16" i="4"/>
  <c r="AE16" i="4"/>
  <c r="E18" i="4"/>
  <c r="G18" i="4"/>
  <c r="I18" i="4"/>
  <c r="K18" i="4"/>
  <c r="M18" i="4"/>
  <c r="O18" i="4"/>
  <c r="Q18" i="4"/>
  <c r="S18" i="4"/>
  <c r="U18" i="4"/>
  <c r="W18" i="4"/>
  <c r="Y18" i="4"/>
  <c r="AA18" i="4"/>
  <c r="AC18" i="4"/>
  <c r="AE18" i="4"/>
  <c r="E19" i="4"/>
  <c r="G19" i="4"/>
  <c r="I19" i="4"/>
  <c r="K19" i="4"/>
  <c r="M19" i="4"/>
  <c r="O19" i="4"/>
  <c r="Q19" i="4"/>
  <c r="S19" i="4"/>
  <c r="U19" i="4"/>
  <c r="W19" i="4"/>
  <c r="Y19" i="4"/>
  <c r="AA19" i="4"/>
  <c r="AC19" i="4"/>
  <c r="AE19" i="4"/>
  <c r="E20" i="4"/>
  <c r="G20" i="4"/>
  <c r="I20" i="4"/>
  <c r="K20" i="4"/>
  <c r="M20" i="4"/>
  <c r="O20" i="4"/>
  <c r="Q20" i="4"/>
  <c r="S20" i="4"/>
  <c r="U20" i="4"/>
  <c r="W20" i="4"/>
  <c r="Y20" i="4"/>
  <c r="AA20" i="4"/>
  <c r="AC20" i="4"/>
  <c r="AE20" i="4"/>
  <c r="E21" i="4"/>
  <c r="G21" i="4"/>
  <c r="I21" i="4"/>
  <c r="K21" i="4"/>
  <c r="M21" i="4"/>
  <c r="O21" i="4"/>
  <c r="Q21" i="4"/>
  <c r="S21" i="4"/>
  <c r="U21" i="4"/>
  <c r="W21" i="4"/>
  <c r="Y21" i="4"/>
  <c r="AA21" i="4"/>
  <c r="AC21" i="4"/>
  <c r="AE21" i="4"/>
  <c r="E23" i="4"/>
  <c r="G23" i="4"/>
  <c r="I23" i="4"/>
  <c r="K23" i="4"/>
  <c r="M23" i="4"/>
  <c r="O23" i="4"/>
  <c r="Q23" i="4"/>
  <c r="S23" i="4"/>
  <c r="U23" i="4"/>
  <c r="W23" i="4"/>
  <c r="Y23" i="4"/>
  <c r="AA23" i="4"/>
  <c r="AC23" i="4"/>
  <c r="AE23" i="4"/>
  <c r="E24" i="4"/>
  <c r="G24" i="4"/>
  <c r="I24" i="4"/>
  <c r="K24" i="4"/>
  <c r="M24" i="4"/>
  <c r="O24" i="4"/>
  <c r="Q24" i="4"/>
  <c r="S24" i="4"/>
  <c r="U24" i="4"/>
  <c r="W24" i="4"/>
  <c r="Y24" i="4"/>
  <c r="AA24" i="4"/>
  <c r="AC24" i="4"/>
  <c r="AE24" i="4"/>
  <c r="E25" i="4"/>
  <c r="G25" i="4"/>
  <c r="I25" i="4"/>
  <c r="K25" i="4"/>
  <c r="M25" i="4"/>
  <c r="O25" i="4"/>
  <c r="Q25" i="4"/>
  <c r="S25" i="4"/>
  <c r="U25" i="4"/>
  <c r="W25" i="4"/>
  <c r="Y25" i="4"/>
  <c r="AA25" i="4"/>
  <c r="AC25" i="4"/>
  <c r="AE25" i="4"/>
  <c r="E26" i="4"/>
  <c r="G26" i="4"/>
  <c r="I26" i="4"/>
  <c r="K26" i="4"/>
  <c r="M26" i="4"/>
  <c r="O26" i="4"/>
  <c r="Q26" i="4"/>
  <c r="S26" i="4"/>
  <c r="U26" i="4"/>
  <c r="W26" i="4"/>
  <c r="Y26" i="4"/>
  <c r="AA26" i="4"/>
  <c r="AC26" i="4"/>
  <c r="AE26" i="4"/>
  <c r="E28" i="4"/>
  <c r="G28" i="4"/>
  <c r="I28" i="4"/>
  <c r="K28" i="4"/>
  <c r="M28" i="4"/>
  <c r="O28" i="4"/>
  <c r="Q28" i="4"/>
  <c r="S28" i="4"/>
  <c r="U28" i="4"/>
  <c r="W28" i="4"/>
  <c r="Y28" i="4"/>
  <c r="AA28" i="4"/>
  <c r="AC28" i="4"/>
  <c r="AE28" i="4"/>
  <c r="E29" i="4"/>
  <c r="G29" i="4"/>
  <c r="I29" i="4"/>
  <c r="K29" i="4"/>
  <c r="M29" i="4"/>
  <c r="O29" i="4"/>
  <c r="Q29" i="4"/>
  <c r="S29" i="4"/>
  <c r="U29" i="4"/>
  <c r="W29" i="4"/>
  <c r="Y29" i="4"/>
  <c r="AA29" i="4"/>
  <c r="AC29" i="4"/>
  <c r="AE29" i="4"/>
  <c r="E30" i="4"/>
  <c r="G30" i="4"/>
  <c r="I30" i="4"/>
  <c r="K30" i="4"/>
  <c r="M30" i="4"/>
  <c r="O30" i="4"/>
  <c r="Q30" i="4"/>
  <c r="S30" i="4"/>
  <c r="U30" i="4"/>
  <c r="W30" i="4"/>
  <c r="Y30" i="4"/>
  <c r="AA30" i="4"/>
  <c r="AC30" i="4"/>
  <c r="AE30" i="4"/>
  <c r="E31" i="4"/>
  <c r="G31" i="4"/>
  <c r="I31" i="4"/>
  <c r="K31" i="4"/>
  <c r="M31" i="4"/>
  <c r="O31" i="4"/>
  <c r="Q31" i="4"/>
  <c r="S31" i="4"/>
  <c r="U31" i="4"/>
  <c r="W31" i="4"/>
  <c r="Y31" i="4"/>
  <c r="AA31" i="4"/>
  <c r="AC31" i="4"/>
  <c r="AE31" i="4"/>
  <c r="E33" i="4"/>
  <c r="G33" i="4"/>
  <c r="I33" i="4"/>
  <c r="K33" i="4"/>
  <c r="M33" i="4"/>
  <c r="O33" i="4"/>
  <c r="Q33" i="4"/>
  <c r="S33" i="4"/>
  <c r="U33" i="4"/>
  <c r="W33" i="4"/>
  <c r="Y33" i="4"/>
  <c r="AA33" i="4"/>
  <c r="AC33" i="4"/>
  <c r="AE33" i="4"/>
  <c r="E34" i="4"/>
  <c r="G34" i="4"/>
  <c r="I34" i="4"/>
  <c r="K34" i="4"/>
  <c r="M34" i="4"/>
  <c r="O34" i="4"/>
  <c r="Q34" i="4"/>
  <c r="S34" i="4"/>
  <c r="U34" i="4"/>
  <c r="W34" i="4"/>
  <c r="Y34" i="4"/>
  <c r="AA34" i="4"/>
  <c r="AC34" i="4"/>
  <c r="AE34" i="4"/>
  <c r="E35" i="4"/>
  <c r="G35" i="4"/>
  <c r="I35" i="4"/>
  <c r="K35" i="4"/>
  <c r="M35" i="4"/>
  <c r="O35" i="4"/>
  <c r="Q35" i="4"/>
  <c r="S35" i="4"/>
  <c r="U35" i="4"/>
  <c r="W35" i="4"/>
  <c r="Y35" i="4"/>
  <c r="AA35" i="4"/>
  <c r="AC35" i="4"/>
  <c r="AE35" i="4"/>
  <c r="E36" i="4"/>
  <c r="G36" i="4"/>
  <c r="I36" i="4"/>
  <c r="K36" i="4"/>
  <c r="M36" i="4"/>
  <c r="O36" i="4"/>
  <c r="Q36" i="4"/>
  <c r="S36" i="4"/>
  <c r="U36" i="4"/>
  <c r="W36" i="4"/>
  <c r="Y36" i="4"/>
  <c r="AA36" i="4"/>
  <c r="AC36" i="4"/>
  <c r="AE36" i="4"/>
  <c r="C36" i="4"/>
  <c r="C35" i="4"/>
  <c r="C34" i="4"/>
  <c r="C33" i="4"/>
  <c r="C31" i="4"/>
  <c r="C30" i="4"/>
  <c r="C29" i="4"/>
  <c r="C28" i="4"/>
  <c r="C26" i="4"/>
  <c r="C25" i="4"/>
  <c r="C24" i="4"/>
  <c r="C23" i="4"/>
  <c r="C21" i="4"/>
  <c r="C20" i="4"/>
  <c r="C19" i="4"/>
  <c r="C18" i="4"/>
  <c r="C16" i="4"/>
  <c r="C15" i="4"/>
  <c r="C14" i="4"/>
  <c r="C13" i="4"/>
  <c r="C12" i="4"/>
  <c r="C11" i="4"/>
  <c r="C9" i="4"/>
  <c r="C8" i="4"/>
  <c r="C7" i="4"/>
  <c r="C6" i="4"/>
  <c r="C3" i="4"/>
  <c r="BK32" i="4"/>
  <c r="BK27" i="4"/>
  <c r="BK22" i="4"/>
  <c r="BK17" i="4"/>
  <c r="BK10" i="4"/>
  <c r="BK4" i="4"/>
  <c r="BK5" i="4"/>
  <c r="BK6" i="4"/>
  <c r="BK7" i="4"/>
  <c r="BK8" i="4"/>
  <c r="BK9" i="4"/>
  <c r="BK11" i="4"/>
  <c r="BK12" i="4"/>
  <c r="BK13" i="4"/>
  <c r="BK14" i="4"/>
  <c r="BK15" i="4"/>
  <c r="BK16" i="4"/>
  <c r="BK18" i="4"/>
  <c r="BK19" i="4"/>
  <c r="BK20" i="4"/>
  <c r="BK21" i="4"/>
  <c r="BK23" i="4"/>
  <c r="BK24" i="4"/>
  <c r="BK25" i="4"/>
  <c r="BK26" i="4"/>
  <c r="BK28" i="4"/>
  <c r="BK29" i="4"/>
  <c r="BK30" i="4"/>
  <c r="BK31" i="4"/>
  <c r="BK33" i="4"/>
  <c r="BK34" i="4"/>
  <c r="BK35" i="4"/>
  <c r="BK36" i="4"/>
  <c r="BK3" i="4"/>
  <c r="BT12" i="4" l="1"/>
  <c r="BR8" i="4"/>
  <c r="BT8" i="4"/>
  <c r="BP8" i="4"/>
  <c r="BQ8" i="4" s="1"/>
  <c r="BV8" i="4"/>
  <c r="BR7" i="4"/>
  <c r="BV7" i="4"/>
  <c r="BT7" i="4"/>
  <c r="BP7" i="4"/>
  <c r="BT14" i="4"/>
  <c r="BP6" i="4"/>
  <c r="BQ6" i="4" s="1"/>
  <c r="BR13" i="4"/>
  <c r="BP20" i="4"/>
  <c r="BQ20" i="4" s="1"/>
  <c r="BV24" i="4"/>
  <c r="BT19" i="4"/>
  <c r="BV25" i="4"/>
  <c r="BT35" i="4"/>
  <c r="BP34" i="4"/>
  <c r="BQ34" i="4" s="1"/>
  <c r="BP29" i="4"/>
  <c r="BQ29" i="4" s="1"/>
  <c r="BT15" i="4"/>
  <c r="BP16" i="4"/>
  <c r="BQ16" i="4" s="1"/>
  <c r="BV23" i="4"/>
  <c r="BV26" i="4"/>
  <c r="BR33" i="4"/>
  <c r="BV36" i="4"/>
  <c r="BR34" i="4"/>
  <c r="BV21" i="4"/>
  <c r="BV28" i="4"/>
  <c r="BT13" i="4"/>
  <c r="BT36" i="4"/>
  <c r="BT16" i="4"/>
  <c r="BV14" i="4"/>
  <c r="BV34" i="4"/>
  <c r="BR19" i="4"/>
  <c r="BP26" i="4"/>
  <c r="BQ26" i="4" s="1"/>
  <c r="BP23" i="4"/>
  <c r="BQ23" i="4" s="1"/>
  <c r="BX30" i="4"/>
  <c r="BX11" i="4"/>
  <c r="BV18" i="4"/>
  <c r="BX18" i="4"/>
  <c r="BX31" i="4"/>
  <c r="BV31" i="4"/>
  <c r="BR6" i="4"/>
  <c r="BT23" i="4"/>
  <c r="BR21" i="4"/>
  <c r="BT34" i="4"/>
  <c r="BT26" i="4"/>
  <c r="BV15" i="4"/>
  <c r="BP35" i="4"/>
  <c r="BQ35" i="4" s="1"/>
  <c r="BT24" i="4"/>
  <c r="BR28" i="4"/>
  <c r="BR9" i="4"/>
  <c r="BX9" i="4"/>
  <c r="BX19" i="4"/>
  <c r="BX25" i="4"/>
  <c r="BR11" i="4"/>
  <c r="BR15" i="4"/>
  <c r="BP24" i="4"/>
  <c r="BQ24" i="4" s="1"/>
  <c r="BR24" i="4"/>
  <c r="BT21" i="4"/>
  <c r="BP36" i="4"/>
  <c r="BQ36" i="4" s="1"/>
  <c r="BP25" i="4"/>
  <c r="BQ25" i="4" s="1"/>
  <c r="BX12" i="4"/>
  <c r="BX13" i="4"/>
  <c r="BX26" i="4"/>
  <c r="BX33" i="4"/>
  <c r="BR18" i="4"/>
  <c r="BT6" i="4"/>
  <c r="BT25" i="4"/>
  <c r="BR35" i="4"/>
  <c r="BR36" i="4"/>
  <c r="BP31" i="4"/>
  <c r="BQ31" i="4" s="1"/>
  <c r="BV19" i="4"/>
  <c r="BX20" i="4"/>
  <c r="BX34" i="4"/>
  <c r="BR20" i="4"/>
  <c r="BP19" i="4"/>
  <c r="BQ19" i="4" s="1"/>
  <c r="BR26" i="4"/>
  <c r="BV6" i="4"/>
  <c r="BR16" i="4"/>
  <c r="BV29" i="4"/>
  <c r="BR30" i="4"/>
  <c r="BT30" i="4"/>
  <c r="BP12" i="4"/>
  <c r="BQ12" i="4" s="1"/>
  <c r="BX14" i="4"/>
  <c r="BX6" i="4"/>
  <c r="BX21" i="4"/>
  <c r="BP28" i="4"/>
  <c r="BQ28" i="4" s="1"/>
  <c r="BX28" i="4"/>
  <c r="BR23" i="4"/>
  <c r="BT28" i="4"/>
  <c r="BV9" i="4"/>
  <c r="BV30" i="4"/>
  <c r="BP13" i="4"/>
  <c r="BQ13" i="4" s="1"/>
  <c r="BT29" i="4"/>
  <c r="BV20" i="4"/>
  <c r="BR14" i="4"/>
  <c r="BP18" i="4"/>
  <c r="BQ18" i="4" s="1"/>
  <c r="BX15" i="4"/>
  <c r="BX29" i="4"/>
  <c r="BX35" i="4"/>
  <c r="BR25" i="4"/>
  <c r="BR29" i="4"/>
  <c r="BT11" i="4"/>
  <c r="BT20" i="4"/>
  <c r="BV33" i="4"/>
  <c r="BP9" i="4"/>
  <c r="BQ9" i="4" s="1"/>
  <c r="BP11" i="4"/>
  <c r="BQ11" i="4" s="1"/>
  <c r="BT33" i="4"/>
  <c r="BP15" i="4"/>
  <c r="BQ15" i="4" s="1"/>
  <c r="BX24" i="4"/>
  <c r="BX7" i="4"/>
  <c r="BX8" i="4"/>
  <c r="BX16" i="4"/>
  <c r="BX23" i="4"/>
  <c r="BX36" i="4"/>
  <c r="BP14" i="4"/>
  <c r="BQ14" i="4" s="1"/>
  <c r="BR31" i="4"/>
  <c r="BR12" i="4"/>
  <c r="BP21" i="4"/>
  <c r="BQ21" i="4" s="1"/>
  <c r="BV35" i="4"/>
  <c r="BT18" i="4"/>
  <c r="BT31" i="4"/>
  <c r="BV11" i="4"/>
  <c r="BP33" i="4"/>
  <c r="BQ33" i="4" s="1"/>
  <c r="BP30" i="4"/>
  <c r="BQ30" i="4" s="1"/>
  <c r="BV12" i="4"/>
  <c r="BT9" i="4"/>
  <c r="BV13" i="4"/>
  <c r="BQ7" i="4"/>
  <c r="BV16" i="4"/>
  <c r="BT3" i="4"/>
  <c r="BX3" i="4"/>
  <c r="BR3" i="4"/>
  <c r="BP3" i="4"/>
  <c r="BQ3" i="4" s="1"/>
  <c r="BV3" i="4"/>
</calcChain>
</file>

<file path=xl/sharedStrings.xml><?xml version="1.0" encoding="utf-8"?>
<sst xmlns="http://schemas.openxmlformats.org/spreadsheetml/2006/main" count="224" uniqueCount="110">
  <si>
    <t>MEAN</t>
  </si>
  <si>
    <t>SD</t>
  </si>
  <si>
    <t>N</t>
  </si>
  <si>
    <t>pt</t>
  </si>
  <si>
    <t>–</t>
  </si>
  <si>
    <t>µm</t>
  </si>
  <si>
    <t>Holotype</t>
  </si>
  <si>
    <t>CHARACTER</t>
  </si>
  <si>
    <t>RANGE</t>
  </si>
  <si>
    <t>SPECIMEN</t>
  </si>
  <si>
    <t>Body length</t>
  </si>
  <si>
    <t xml:space="preserve">     Buccal tube length</t>
  </si>
  <si>
    <t xml:space="preserve">     Stylet support insertion point</t>
  </si>
  <si>
    <t xml:space="preserve">     Buccal tube external width</t>
  </si>
  <si>
    <t xml:space="preserve">     Buccal tube internal width</t>
  </si>
  <si>
    <t xml:space="preserve">     Ventral lamina length</t>
  </si>
  <si>
    <t xml:space="preserve">     Macroplacoid 1</t>
  </si>
  <si>
    <t xml:space="preserve">     Macroplacoid 2</t>
  </si>
  <si>
    <t xml:space="preserve">     Macroplacoid 3</t>
  </si>
  <si>
    <t xml:space="preserve">     Microplacoid</t>
  </si>
  <si>
    <t xml:space="preserve">     Macroplacoid row</t>
  </si>
  <si>
    <t xml:space="preserve">     Placoid row</t>
  </si>
  <si>
    <t>Claw 1 lengths</t>
  </si>
  <si>
    <t xml:space="preserve">     External primary branch</t>
  </si>
  <si>
    <t xml:space="preserve">     External secondary branch</t>
  </si>
  <si>
    <t xml:space="preserve">     Internal primary branch</t>
  </si>
  <si>
    <t xml:space="preserve">     Internal secondary branch</t>
  </si>
  <si>
    <t>Claw 2 lengths</t>
  </si>
  <si>
    <t>Claw 3 lengths</t>
  </si>
  <si>
    <t>Claw 4 lengths</t>
  </si>
  <si>
    <t xml:space="preserve">     Anterior primary branch</t>
  </si>
  <si>
    <t xml:space="preserve">     Anterior secondary branch</t>
  </si>
  <si>
    <t xml:space="preserve">     Posterior primary branch</t>
  </si>
  <si>
    <t xml:space="preserve">     Posterior secondary branch</t>
  </si>
  <si>
    <t>Buccopharyngeal tube</t>
  </si>
  <si>
    <t>Placoid lengths</t>
  </si>
  <si>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</si>
  <si>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</si>
  <si>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</si>
  <si>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</si>
  <si>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</si>
  <si>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</si>
  <si>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Data from the sheet "individuals" are automatically copied to the four remaining "stats" sheets. Data in those sheets are arranged for statistical analyses in the majority of statistical software.</t>
  </si>
  <si>
    <t>Species</t>
  </si>
  <si>
    <t>Population</t>
  </si>
  <si>
    <t>Number of processes on the egg circumference</t>
  </si>
  <si>
    <t>Process base/height ratio</t>
  </si>
  <si>
    <t>Process base width</t>
  </si>
  <si>
    <t>Process height</t>
  </si>
  <si>
    <r>
      <t xml:space="preserve">This is a morphometric template for species of the Tardigrada Order </t>
    </r>
    <r>
      <rPr>
        <b/>
        <sz val="12"/>
        <rFont val="Calibri"/>
        <family val="2"/>
        <charset val="238"/>
      </rPr>
      <t>Parachela.</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</si>
  <si>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</si>
  <si>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</si>
  <si>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</si>
  <si>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</si>
  <si>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</si>
  <si>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</si>
  <si>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</si>
  <si>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</si>
  <si>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</si>
  <si>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</si>
  <si>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Author</t>
  </si>
  <si>
    <t>Date</t>
  </si>
  <si>
    <t>Type series</t>
  </si>
  <si>
    <t>The "individuals" sheet automatically calculates basic statistics (number of measurements, range, mean and SD). The table with these statistics is placed after the last (30th) specimen. The summary table can be then copied and pasted directly to MS Word.</t>
  </si>
  <si>
    <t>Egg bare diameter</t>
  </si>
  <si>
    <t>Egg full diameter</t>
  </si>
  <si>
    <t>Inter-process distance</t>
  </si>
  <si>
    <r>
      <t xml:space="preserve">This template can be freely used but each published use must be credited as </t>
    </r>
    <r>
      <rPr>
        <b/>
        <sz val="12"/>
        <rFont val="Calibri"/>
        <family val="2"/>
        <charset val="238"/>
      </rPr>
      <t xml:space="preserve">Morphometric data were handled using the Parachela ver. 1.4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</si>
  <si>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256(1)</t>
  </si>
  <si>
    <t>256(3)</t>
  </si>
  <si>
    <t>256(8) (HOL)</t>
  </si>
  <si>
    <t>256(9)</t>
  </si>
  <si>
    <t>256(10)</t>
  </si>
  <si>
    <t>256(11)</t>
  </si>
  <si>
    <t>256(4)1</t>
  </si>
  <si>
    <t>256(4)2</t>
  </si>
  <si>
    <t>pores</t>
  </si>
  <si>
    <t>1,43-2,26</t>
  </si>
  <si>
    <t>1,35-2,07</t>
  </si>
  <si>
    <t>256(5)</t>
  </si>
  <si>
    <t>0,78-1,51</t>
  </si>
  <si>
    <t>256(12)</t>
  </si>
  <si>
    <t>1,30-1,49</t>
  </si>
  <si>
    <t>256(14)1</t>
  </si>
  <si>
    <t>256(14)2</t>
  </si>
  <si>
    <t>256(14)3</t>
  </si>
  <si>
    <t>1,13-2,62</t>
  </si>
  <si>
    <t>1,64-2,41</t>
  </si>
  <si>
    <t>1,51-2,19</t>
  </si>
  <si>
    <t>256(15)1</t>
  </si>
  <si>
    <t>256(15)2</t>
  </si>
  <si>
    <t>256(15)3</t>
  </si>
  <si>
    <t>256(15)4</t>
  </si>
  <si>
    <t>256(15)5</t>
  </si>
  <si>
    <t>1,05-1,71</t>
  </si>
  <si>
    <t>1,43-2,04</t>
  </si>
  <si>
    <t>1,38-1,73</t>
  </si>
  <si>
    <t>1,47-3,01</t>
  </si>
  <si>
    <t>1,47-2,38</t>
  </si>
  <si>
    <t>256(16)</t>
  </si>
  <si>
    <t>0,98-2,82</t>
  </si>
  <si>
    <t>Republic of South Africa</t>
  </si>
  <si>
    <t>YES</t>
  </si>
  <si>
    <t>Denis Tumanov</t>
  </si>
  <si>
    <t>15.01.2020</t>
  </si>
  <si>
    <t>Mesobiotus anastasiae sp. nov.</t>
  </si>
  <si>
    <t>256(2)male</t>
  </si>
  <si>
    <t>256(13)male</t>
  </si>
  <si>
    <t>256(18)male</t>
  </si>
  <si>
    <r>
      <t xml:space="preserve">Supplementary File 2. Raw morphometric data for </t>
    </r>
    <r>
      <rPr>
        <i/>
        <sz val="10"/>
        <rFont val="Arial CE"/>
      </rPr>
      <t>Mesobiotus anastasiae</t>
    </r>
    <r>
      <rPr>
        <sz val="10"/>
        <rFont val="Arial CE"/>
        <charset val="238"/>
      </rPr>
      <t xml:space="preserve"> sp. nov. https://doi.org/10.5852/ejt.2020.726.1179.3273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</si>
</sst>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u/>
      <sz val="10"/>
      <color theme="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i/>
      <sz val="10"/>
      <color rgb="FF008000"/>
      <name val="Calibri"/>
      <family val="2"/>
      <charset val="238"/>
      <scheme val="minor"/>
    </font>
    <font>
      <sz val="16"/>
      <name val="Arial CE"/>
      <charset val="238"/>
    </font>
    <font>
      <b/>
      <i/>
      <sz val="16"/>
      <name val="Arial CE"/>
      <charset val="238"/>
    </font>
    <font>
      <b/>
      <sz val="16"/>
      <name val="Arial CE"/>
      <charset val="238"/>
    </font>
    <font>
      <b/>
      <sz val="16"/>
      <color rgb="FF777777"/>
      <name val="Arial CE"/>
      <charset val="238"/>
    </font>
    <font>
      <b/>
      <i/>
      <sz val="10"/>
      <color rgb="FF0000CC"/>
      <name val="Calibri"/>
      <family val="2"/>
      <charset val="238"/>
      <scheme val="minor"/>
    </font>
    <font>
      <b/>
      <sz val="10"/>
      <color rgb="FF008000"/>
      <name val="Calibri"/>
      <family val="2"/>
      <charset val="238"/>
      <scheme val="minor"/>
    </font>
    <font>
      <i/>
      <sz val="10"/>
      <name val="Arial CE"/>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C0C0C0"/>
        <bgColor indexed="64"/>
      </patternFill>
    </fill>
    <fill>
      <patternFill patternType="solid">
        <fgColor rgb="FFFF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0" fontId="5" fillId="0" borderId="0" applyNumberFormat="0" applyFill="0" applyBorder="0" applyAlignment="0" applyProtection="0">
      <alignment vertical="top"/>
      <protection locked="0"/>
    </xf>
    <xf numFmtId="9" fontId="1" fillId="0" borderId="0" applyFont="0" applyFill="0" applyBorder="0" applyAlignment="0" applyProtection="0"/>
  </cellStyleXfs>
  <cellXfs count="169">
    <xf numFmtId="0" fontId="0" fillId="0" borderId="0" xfId="0"/>
    <xf numFmtId="0" fontId="6" fillId="0" borderId="1" xfId="0" applyFont="1" applyFill="1" applyBorder="1" applyAlignment="1">
      <alignment horizontal="right"/>
    </xf>
    <xf numFmtId="0" fontId="7" fillId="0" borderId="0" xfId="0" applyFont="1" applyFill="1" applyBorder="1" applyAlignment="1">
      <alignment horizontal="center"/>
    </xf>
    <xf numFmtId="0" fontId="6" fillId="0" borderId="1" xfId="0" applyFont="1" applyFill="1" applyBorder="1" applyAlignment="1">
      <alignment horizontal="left"/>
    </xf>
    <xf numFmtId="0" fontId="7" fillId="0" borderId="1" xfId="0" applyFont="1" applyFill="1" applyBorder="1" applyAlignment="1">
      <alignment horizontal="center"/>
    </xf>
    <xf numFmtId="0" fontId="6"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2" xfId="0" applyFont="1" applyFill="1" applyBorder="1" applyAlignment="1">
      <alignment horizontal="center" vertical="center"/>
    </xf>
    <xf numFmtId="0" fontId="7" fillId="0" borderId="1" xfId="0" applyFont="1" applyFill="1" applyBorder="1" applyAlignment="1">
      <alignment horizontal="left"/>
    </xf>
    <xf numFmtId="164" fontId="7" fillId="0" borderId="1" xfId="0" applyNumberFormat="1" applyFont="1" applyFill="1" applyBorder="1" applyAlignment="1">
      <alignment horizontal="center"/>
    </xf>
    <xf numFmtId="0" fontId="7" fillId="0" borderId="5" xfId="0" applyFont="1" applyFill="1" applyBorder="1" applyAlignment="1">
      <alignment horizontal="left"/>
    </xf>
    <xf numFmtId="0" fontId="7" fillId="0" borderId="6" xfId="0" applyFont="1" applyFill="1" applyBorder="1" applyAlignment="1">
      <alignment horizontal="center" vertical="center"/>
    </xf>
    <xf numFmtId="164" fontId="7" fillId="0" borderId="0" xfId="0" applyNumberFormat="1" applyFont="1" applyFill="1" applyBorder="1" applyAlignment="1">
      <alignment horizontal="center" vertical="center"/>
    </xf>
    <xf numFmtId="164" fontId="9"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7" xfId="0" applyFont="1" applyFill="1" applyBorder="1" applyAlignment="1">
      <alignment horizontal="left"/>
    </xf>
    <xf numFmtId="0" fontId="7" fillId="0" borderId="8" xfId="0" applyFont="1" applyFill="1" applyBorder="1" applyAlignment="1">
      <alignment horizontal="center" vertical="center"/>
    </xf>
    <xf numFmtId="0" fontId="7" fillId="0" borderId="0" xfId="0" applyFont="1" applyFill="1" applyBorder="1" applyAlignment="1">
      <alignment horizontal="left"/>
    </xf>
    <xf numFmtId="0" fontId="10" fillId="0" borderId="1" xfId="0" applyFont="1" applyFill="1" applyBorder="1" applyAlignment="1">
      <alignment horizontal="center"/>
    </xf>
    <xf numFmtId="164" fontId="10" fillId="0" borderId="1" xfId="0" applyNumberFormat="1" applyFont="1" applyFill="1" applyBorder="1" applyAlignment="1">
      <alignment horizontal="center"/>
    </xf>
    <xf numFmtId="0" fontId="7" fillId="0" borderId="9" xfId="0" applyFont="1" applyFill="1" applyBorder="1"/>
    <xf numFmtId="9" fontId="7" fillId="0" borderId="0" xfId="2" applyFont="1" applyFill="1" applyBorder="1" applyAlignment="1">
      <alignment horizontal="right" vertical="center"/>
    </xf>
    <xf numFmtId="9" fontId="7" fillId="0" borderId="0" xfId="2" applyFont="1" applyFill="1" applyBorder="1" applyAlignment="1">
      <alignment horizontal="left" vertical="center"/>
    </xf>
    <xf numFmtId="164" fontId="7" fillId="2" borderId="9" xfId="0" applyNumberFormat="1" applyFont="1" applyFill="1" applyBorder="1" applyAlignment="1">
      <alignment horizontal="center"/>
    </xf>
    <xf numFmtId="164" fontId="10" fillId="2" borderId="10" xfId="0" applyNumberFormat="1" applyFont="1" applyFill="1" applyBorder="1" applyAlignment="1">
      <alignment horizontal="center"/>
    </xf>
    <xf numFmtId="1" fontId="9" fillId="0" borderId="6" xfId="0" applyNumberFormat="1" applyFont="1" applyFill="1" applyBorder="1" applyAlignment="1">
      <alignment horizontal="left" vertical="center"/>
    </xf>
    <xf numFmtId="1" fontId="9" fillId="0" borderId="6" xfId="0" applyNumberFormat="1" applyFont="1" applyFill="1" applyBorder="1" applyAlignment="1">
      <alignment horizontal="center" vertical="center"/>
    </xf>
    <xf numFmtId="1" fontId="9" fillId="0" borderId="5" xfId="0" applyNumberFormat="1" applyFont="1" applyFill="1" applyBorder="1" applyAlignment="1">
      <alignment horizontal="center" vertical="center"/>
    </xf>
    <xf numFmtId="1"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right" vertical="center"/>
    </xf>
    <xf numFmtId="1" fontId="7" fillId="0" borderId="1" xfId="0" applyNumberFormat="1" applyFont="1" applyFill="1" applyBorder="1" applyAlignment="1">
      <alignment horizontal="center"/>
    </xf>
    <xf numFmtId="1" fontId="10" fillId="0" borderId="1" xfId="0" applyNumberFormat="1" applyFont="1" applyFill="1" applyBorder="1" applyAlignment="1">
      <alignment horizontal="center"/>
    </xf>
    <xf numFmtId="1" fontId="7" fillId="0" borderId="6" xfId="0" applyNumberFormat="1" applyFont="1" applyFill="1" applyBorder="1" applyAlignment="1">
      <alignment horizontal="center" vertical="center"/>
    </xf>
    <xf numFmtId="1" fontId="7" fillId="0" borderId="0" xfId="0" applyNumberFormat="1" applyFont="1" applyFill="1" applyBorder="1" applyAlignment="1">
      <alignment horizontal="right" vertical="center"/>
    </xf>
    <xf numFmtId="1" fontId="7" fillId="0" borderId="0" xfId="0" applyNumberFormat="1" applyFont="1" applyFill="1" applyBorder="1" applyAlignment="1">
      <alignment horizontal="center" vertical="center"/>
    </xf>
    <xf numFmtId="1" fontId="7" fillId="0" borderId="0" xfId="0" applyNumberFormat="1" applyFont="1" applyFill="1" applyBorder="1" applyAlignment="1">
      <alignment horizontal="left" vertical="center"/>
    </xf>
    <xf numFmtId="0" fontId="0" fillId="0" borderId="0" xfId="0" applyAlignment="1">
      <alignment vertical="top"/>
    </xf>
    <xf numFmtId="0" fontId="11" fillId="3" borderId="11" xfId="0" applyFont="1" applyFill="1" applyBorder="1" applyAlignment="1">
      <alignment horizontal="center" vertical="top" wrapText="1"/>
    </xf>
    <xf numFmtId="0" fontId="12" fillId="3" borderId="12" xfId="0" applyFont="1" applyFill="1" applyBorder="1" applyAlignment="1">
      <alignment horizontal="left" vertical="top" wrapText="1"/>
    </xf>
    <xf numFmtId="0" fontId="11" fillId="3" borderId="13" xfId="0" applyFont="1" applyFill="1" applyBorder="1" applyAlignment="1">
      <alignment horizontal="center" vertical="top" wrapText="1"/>
    </xf>
    <xf numFmtId="0" fontId="12" fillId="3" borderId="14" xfId="0" applyFont="1" applyFill="1" applyBorder="1" applyAlignment="1">
      <alignment horizontal="left" vertical="top" wrapText="1"/>
    </xf>
    <xf numFmtId="0" fontId="12" fillId="3" borderId="15" xfId="0" applyFont="1" applyFill="1" applyBorder="1" applyAlignment="1">
      <alignment horizontal="left" vertical="top" wrapText="1"/>
    </xf>
    <xf numFmtId="0" fontId="13" fillId="4" borderId="13" xfId="0" applyFont="1" applyFill="1" applyBorder="1" applyAlignment="1">
      <alignment horizontal="center" vertical="top" wrapText="1"/>
    </xf>
    <xf numFmtId="0" fontId="12" fillId="4" borderId="15" xfId="0" applyFont="1" applyFill="1" applyBorder="1" applyAlignment="1">
      <alignment horizontal="left" vertical="top" wrapText="1"/>
    </xf>
    <xf numFmtId="0" fontId="11" fillId="3" borderId="16" xfId="0" applyFont="1" applyFill="1" applyBorder="1" applyAlignment="1">
      <alignment horizontal="center" vertical="top" wrapText="1"/>
    </xf>
    <xf numFmtId="0" fontId="12" fillId="3" borderId="17" xfId="1" applyFont="1" applyFill="1" applyBorder="1" applyAlignment="1" applyProtection="1">
      <alignment horizontal="left" vertical="top" wrapText="1"/>
    </xf>
    <xf numFmtId="1" fontId="7" fillId="0" borderId="18" xfId="0" applyNumberFormat="1" applyFont="1" applyFill="1" applyBorder="1" applyAlignment="1">
      <alignment horizontal="center" vertical="center"/>
    </xf>
    <xf numFmtId="164" fontId="7" fillId="0" borderId="0" xfId="0" applyNumberFormat="1" applyFont="1" applyFill="1" applyBorder="1" applyAlignment="1">
      <alignment horizontal="right" vertical="center"/>
    </xf>
    <xf numFmtId="164" fontId="7" fillId="0" borderId="0" xfId="0" applyNumberFormat="1" applyFont="1" applyFill="1" applyBorder="1" applyAlignment="1">
      <alignment horizontal="left" vertical="center"/>
    </xf>
    <xf numFmtId="164" fontId="9" fillId="0" borderId="0" xfId="0" applyNumberFormat="1" applyFont="1" applyFill="1" applyBorder="1" applyAlignment="1">
      <alignment horizontal="right" vertical="center"/>
    </xf>
    <xf numFmtId="164" fontId="9" fillId="0" borderId="6" xfId="0" applyNumberFormat="1" applyFont="1" applyFill="1" applyBorder="1" applyAlignment="1">
      <alignment horizontal="left" vertical="center"/>
    </xf>
    <xf numFmtId="164" fontId="7" fillId="0" borderId="18" xfId="0" applyNumberFormat="1" applyFont="1" applyFill="1" applyBorder="1" applyAlignment="1">
      <alignment horizontal="center" vertical="center"/>
    </xf>
    <xf numFmtId="164" fontId="9" fillId="0" borderId="6" xfId="0" applyNumberFormat="1" applyFont="1" applyFill="1" applyBorder="1" applyAlignment="1">
      <alignment horizontal="center" vertical="center"/>
    </xf>
    <xf numFmtId="164" fontId="9" fillId="0" borderId="5" xfId="0" applyNumberFormat="1" applyFont="1" applyFill="1" applyBorder="1" applyAlignment="1">
      <alignment horizontal="center" vertical="center"/>
    </xf>
    <xf numFmtId="164" fontId="7" fillId="0" borderId="19" xfId="0" applyNumberFormat="1" applyFont="1" applyFill="1" applyBorder="1" applyAlignment="1">
      <alignment horizontal="right" vertical="center"/>
    </xf>
    <xf numFmtId="164" fontId="7" fillId="0" borderId="20" xfId="0" applyNumberFormat="1" applyFont="1" applyFill="1" applyBorder="1" applyAlignment="1">
      <alignment horizontal="center" vertical="center"/>
    </xf>
    <xf numFmtId="164" fontId="7" fillId="0" borderId="20" xfId="0" applyNumberFormat="1" applyFont="1" applyFill="1" applyBorder="1" applyAlignment="1">
      <alignment horizontal="left" vertical="center"/>
    </xf>
    <xf numFmtId="164" fontId="9" fillId="0" borderId="20" xfId="0" applyNumberFormat="1" applyFont="1" applyFill="1" applyBorder="1" applyAlignment="1">
      <alignment horizontal="right" vertical="center"/>
    </xf>
    <xf numFmtId="164" fontId="9" fillId="0" borderId="20" xfId="0" applyNumberFormat="1" applyFont="1" applyFill="1" applyBorder="1" applyAlignment="1">
      <alignment horizontal="center" vertical="center"/>
    </xf>
    <xf numFmtId="164" fontId="9" fillId="0" borderId="8" xfId="0" applyNumberFormat="1" applyFont="1" applyFill="1" applyBorder="1" applyAlignment="1">
      <alignment horizontal="left" vertical="center"/>
    </xf>
    <xf numFmtId="164" fontId="7" fillId="0" borderId="19" xfId="0" applyNumberFormat="1" applyFont="1" applyFill="1" applyBorder="1" applyAlignment="1">
      <alignment horizontal="center" vertical="center"/>
    </xf>
    <xf numFmtId="164" fontId="9" fillId="0" borderId="8" xfId="0" applyNumberFormat="1" applyFont="1" applyFill="1" applyBorder="1" applyAlignment="1">
      <alignment horizontal="center" vertical="center"/>
    </xf>
    <xf numFmtId="164" fontId="9" fillId="0" borderId="7" xfId="0" applyNumberFormat="1" applyFont="1" applyFill="1" applyBorder="1" applyAlignment="1">
      <alignment horizontal="center" vertical="center"/>
    </xf>
    <xf numFmtId="164" fontId="10" fillId="2" borderId="21" xfId="0" applyNumberFormat="1" applyFont="1" applyFill="1" applyBorder="1" applyAlignment="1">
      <alignment horizontal="center"/>
    </xf>
    <xf numFmtId="0" fontId="6" fillId="0" borderId="24" xfId="0" applyFont="1" applyFill="1" applyBorder="1" applyAlignment="1">
      <alignment horizontal="center" vertical="center"/>
    </xf>
    <xf numFmtId="9" fontId="7" fillId="0" borderId="0" xfId="2" applyFont="1" applyFill="1" applyBorder="1" applyAlignment="1">
      <alignment horizontal="center" vertical="center"/>
    </xf>
    <xf numFmtId="0" fontId="7"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1" fontId="7" fillId="0" borderId="28" xfId="0" applyNumberFormat="1" applyFont="1" applyFill="1" applyBorder="1" applyAlignment="1">
      <alignment horizontal="center" vertical="center" wrapText="1"/>
    </xf>
    <xf numFmtId="1" fontId="7" fillId="0" borderId="19" xfId="0" applyNumberFormat="1" applyFont="1" applyFill="1" applyBorder="1" applyAlignment="1">
      <alignment horizontal="center" vertical="center" wrapText="1"/>
    </xf>
    <xf numFmtId="1" fontId="7" fillId="0" borderId="29" xfId="0" applyNumberFormat="1" applyFont="1" applyFill="1" applyBorder="1" applyAlignment="1">
      <alignment horizontal="center" vertical="center" wrapText="1"/>
    </xf>
    <xf numFmtId="1" fontId="7" fillId="0" borderId="8" xfId="0" applyNumberFormat="1" applyFont="1" applyFill="1" applyBorder="1" applyAlignment="1">
      <alignment horizontal="center" vertical="center" wrapText="1"/>
    </xf>
    <xf numFmtId="0" fontId="7" fillId="0" borderId="30" xfId="0" applyFont="1" applyFill="1" applyBorder="1" applyAlignment="1">
      <alignment horizontal="left"/>
    </xf>
    <xf numFmtId="2" fontId="7" fillId="0" borderId="0" xfId="0" applyNumberFormat="1" applyFont="1" applyFill="1" applyBorder="1" applyAlignment="1">
      <alignment horizontal="center"/>
    </xf>
    <xf numFmtId="164" fontId="7" fillId="0" borderId="0" xfId="0" applyNumberFormat="1" applyFont="1" applyFill="1" applyBorder="1" applyAlignment="1">
      <alignment horizontal="center"/>
    </xf>
    <xf numFmtId="164" fontId="7" fillId="0" borderId="31" xfId="0" applyNumberFormat="1" applyFont="1" applyFill="1" applyBorder="1" applyAlignment="1">
      <alignment horizontal="center"/>
    </xf>
    <xf numFmtId="164" fontId="7" fillId="0" borderId="32" xfId="0" applyNumberFormat="1" applyFont="1" applyFill="1" applyBorder="1" applyAlignment="1">
      <alignment horizontal="center" vertical="center" wrapText="1"/>
    </xf>
    <xf numFmtId="164" fontId="7" fillId="0" borderId="33" xfId="0" applyNumberFormat="1" applyFont="1" applyFill="1" applyBorder="1" applyAlignment="1">
      <alignment horizontal="center" vertical="center" wrapText="1"/>
    </xf>
    <xf numFmtId="164" fontId="7" fillId="0" borderId="34" xfId="0" applyNumberFormat="1" applyFont="1" applyFill="1" applyBorder="1" applyAlignment="1">
      <alignment horizontal="center" vertical="center" wrapText="1"/>
    </xf>
    <xf numFmtId="0" fontId="7" fillId="0" borderId="35" xfId="0" applyFont="1" applyFill="1" applyBorder="1" applyAlignment="1">
      <alignment horizontal="left" vertical="center" wrapText="1"/>
    </xf>
    <xf numFmtId="164" fontId="7" fillId="0" borderId="36" xfId="0" applyNumberFormat="1" applyFont="1" applyFill="1" applyBorder="1" applyAlignment="1">
      <alignment horizontal="center"/>
    </xf>
    <xf numFmtId="164" fontId="7" fillId="0" borderId="9"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7" fillId="0" borderId="21" xfId="0" applyNumberFormat="1" applyFont="1" applyFill="1" applyBorder="1" applyAlignment="1">
      <alignment horizontal="center" vertical="center" wrapText="1"/>
    </xf>
    <xf numFmtId="0" fontId="7" fillId="0" borderId="37" xfId="0" applyFont="1" applyFill="1" applyBorder="1" applyAlignment="1">
      <alignment horizontal="left" vertical="center" wrapText="1"/>
    </xf>
    <xf numFmtId="164" fontId="7" fillId="0" borderId="38" xfId="0" applyNumberFormat="1" applyFont="1" applyFill="1" applyBorder="1" applyAlignment="1">
      <alignment horizontal="center"/>
    </xf>
    <xf numFmtId="164" fontId="7" fillId="0" borderId="39" xfId="0" applyNumberFormat="1" applyFont="1" applyFill="1" applyBorder="1" applyAlignment="1">
      <alignment horizontal="center" vertical="center" wrapText="1"/>
    </xf>
    <xf numFmtId="164" fontId="7" fillId="0" borderId="40" xfId="0" applyNumberFormat="1" applyFont="1" applyFill="1" applyBorder="1" applyAlignment="1">
      <alignment horizontal="center" vertical="center" wrapText="1"/>
    </xf>
    <xf numFmtId="164" fontId="7" fillId="0" borderId="41" xfId="0" applyNumberFormat="1" applyFont="1" applyFill="1" applyBorder="1" applyAlignment="1">
      <alignment horizontal="center" vertical="center" wrapText="1"/>
    </xf>
    <xf numFmtId="0" fontId="7" fillId="0" borderId="42" xfId="0" applyFont="1" applyFill="1" applyBorder="1" applyAlignment="1">
      <alignment horizontal="left" vertical="center" wrapText="1"/>
    </xf>
    <xf numFmtId="9" fontId="16" fillId="0" borderId="31" xfId="2" applyFont="1" applyFill="1" applyBorder="1" applyAlignment="1">
      <alignment horizontal="center"/>
    </xf>
    <xf numFmtId="9" fontId="16" fillId="0" borderId="32" xfId="2" applyFont="1" applyFill="1" applyBorder="1" applyAlignment="1">
      <alignment horizontal="center"/>
    </xf>
    <xf numFmtId="9" fontId="16" fillId="0" borderId="33" xfId="2" applyFont="1" applyFill="1" applyBorder="1" applyAlignment="1">
      <alignment horizontal="center"/>
    </xf>
    <xf numFmtId="9" fontId="16" fillId="0" borderId="43" xfId="2" applyFont="1" applyFill="1" applyBorder="1" applyAlignment="1">
      <alignment horizontal="center"/>
    </xf>
    <xf numFmtId="9" fontId="16" fillId="0" borderId="36" xfId="2" applyFont="1" applyFill="1" applyBorder="1" applyAlignment="1">
      <alignment horizontal="center"/>
    </xf>
    <xf numFmtId="9" fontId="16" fillId="0" borderId="9" xfId="2" applyFont="1" applyFill="1" applyBorder="1" applyAlignment="1">
      <alignment horizontal="center"/>
    </xf>
    <xf numFmtId="9" fontId="16" fillId="0" borderId="1" xfId="2" applyFont="1" applyFill="1" applyBorder="1" applyAlignment="1">
      <alignment horizontal="center"/>
    </xf>
    <xf numFmtId="9" fontId="16" fillId="0" borderId="44" xfId="2" applyFont="1" applyFill="1" applyBorder="1" applyAlignment="1">
      <alignment horizontal="center"/>
    </xf>
    <xf numFmtId="9" fontId="16" fillId="0" borderId="38" xfId="2" applyFont="1" applyFill="1" applyBorder="1" applyAlignment="1">
      <alignment horizontal="center"/>
    </xf>
    <xf numFmtId="9" fontId="16" fillId="0" borderId="39" xfId="2" applyFont="1" applyFill="1" applyBorder="1" applyAlignment="1">
      <alignment horizontal="center"/>
    </xf>
    <xf numFmtId="9" fontId="16" fillId="0" borderId="40" xfId="2" applyFont="1" applyFill="1" applyBorder="1" applyAlignment="1">
      <alignment horizontal="center"/>
    </xf>
    <xf numFmtId="9" fontId="16" fillId="0" borderId="45" xfId="2" applyFont="1" applyFill="1" applyBorder="1" applyAlignment="1">
      <alignment horizontal="center"/>
    </xf>
    <xf numFmtId="1" fontId="7" fillId="0" borderId="20" xfId="0" applyNumberFormat="1" applyFont="1" applyFill="1" applyBorder="1" applyAlignment="1">
      <alignment horizontal="left" vertical="center"/>
    </xf>
    <xf numFmtId="1" fontId="7" fillId="0" borderId="20" xfId="0" applyNumberFormat="1" applyFont="1" applyFill="1" applyBorder="1" applyAlignment="1">
      <alignment horizontal="right" vertical="center"/>
    </xf>
    <xf numFmtId="0" fontId="7" fillId="0" borderId="20" xfId="0" applyFont="1" applyFill="1" applyBorder="1" applyAlignment="1">
      <alignment horizontal="center" vertical="center"/>
    </xf>
    <xf numFmtId="0" fontId="7" fillId="0" borderId="20" xfId="0" applyFont="1" applyFill="1" applyBorder="1" applyAlignment="1">
      <alignment horizontal="left"/>
    </xf>
    <xf numFmtId="164" fontId="7" fillId="0" borderId="38" xfId="0" applyNumberFormat="1" applyFont="1" applyFill="1" applyBorder="1" applyAlignment="1">
      <alignment horizontal="center" vertical="center" wrapText="1"/>
    </xf>
    <xf numFmtId="0" fontId="7" fillId="0" borderId="42" xfId="0" applyFont="1" applyFill="1" applyBorder="1" applyAlignment="1">
      <alignment horizontal="left"/>
    </xf>
    <xf numFmtId="164" fontId="7" fillId="0" borderId="31" xfId="0" applyNumberFormat="1" applyFont="1" applyFill="1" applyBorder="1" applyAlignment="1">
      <alignment horizontal="center" vertical="center" wrapText="1"/>
    </xf>
    <xf numFmtId="164" fontId="7" fillId="0" borderId="36" xfId="0" applyNumberFormat="1" applyFont="1" applyFill="1" applyBorder="1" applyAlignment="1">
      <alignment horizontal="center" vertical="center" wrapText="1"/>
    </xf>
    <xf numFmtId="164" fontId="7" fillId="0" borderId="46" xfId="0" applyNumberFormat="1" applyFont="1" applyFill="1" applyBorder="1" applyAlignment="1">
      <alignment horizontal="center" vertical="center" wrapText="1"/>
    </xf>
    <xf numFmtId="164" fontId="7" fillId="0" borderId="47" xfId="0" applyNumberFormat="1" applyFont="1" applyFill="1" applyBorder="1" applyAlignment="1">
      <alignment horizontal="center" vertical="center" wrapText="1"/>
    </xf>
    <xf numFmtId="164" fontId="7" fillId="0" borderId="48" xfId="0" applyNumberFormat="1" applyFont="1" applyFill="1" applyBorder="1" applyAlignment="1">
      <alignment horizontal="center" vertical="center" wrapText="1"/>
    </xf>
    <xf numFmtId="164" fontId="7" fillId="0" borderId="49" xfId="0" applyNumberFormat="1" applyFont="1" applyFill="1" applyBorder="1" applyAlignment="1">
      <alignment horizontal="center" vertical="center" wrapText="1"/>
    </xf>
    <xf numFmtId="0" fontId="7" fillId="0" borderId="50" xfId="0" applyFont="1" applyFill="1" applyBorder="1" applyAlignment="1">
      <alignment horizontal="left"/>
    </xf>
    <xf numFmtId="164" fontId="7" fillId="0" borderId="25" xfId="0" applyNumberFormat="1" applyFont="1" applyFill="1" applyBorder="1" applyAlignment="1">
      <alignment horizontal="center" vertical="center"/>
    </xf>
    <xf numFmtId="164" fontId="7" fillId="0" borderId="25" xfId="0" applyNumberFormat="1" applyFont="1" applyFill="1" applyBorder="1" applyAlignment="1">
      <alignment horizontal="left" vertical="center"/>
    </xf>
    <xf numFmtId="164" fontId="7" fillId="0" borderId="25" xfId="0" applyNumberFormat="1" applyFont="1" applyFill="1" applyBorder="1" applyAlignment="1">
      <alignment horizontal="right" vertical="center"/>
    </xf>
    <xf numFmtId="0" fontId="7" fillId="0" borderId="25" xfId="0" applyFont="1" applyFill="1" applyBorder="1" applyAlignment="1">
      <alignment horizontal="center" vertical="center"/>
    </xf>
    <xf numFmtId="0" fontId="7" fillId="0" borderId="25" xfId="0" applyFont="1" applyFill="1" applyBorder="1" applyAlignment="1">
      <alignment horizontal="left"/>
    </xf>
    <xf numFmtId="0" fontId="6" fillId="0" borderId="24" xfId="0" applyFont="1" applyFill="1" applyBorder="1" applyAlignment="1">
      <alignment horizontal="left" vertical="center" wrapText="1"/>
    </xf>
    <xf numFmtId="0" fontId="7" fillId="0" borderId="46"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6" fillId="0" borderId="52" xfId="0" applyFont="1" applyFill="1" applyBorder="1" applyAlignment="1">
      <alignment horizontal="left" vertical="center" wrapText="1"/>
    </xf>
    <xf numFmtId="164" fontId="9" fillId="0" borderId="0" xfId="0" applyNumberFormat="1" applyFont="1" applyFill="1" applyBorder="1" applyAlignment="1">
      <alignment horizontal="left" vertical="center"/>
    </xf>
    <xf numFmtId="0" fontId="7" fillId="5" borderId="0" xfId="0" applyFont="1" applyFill="1" applyBorder="1" applyAlignment="1">
      <alignment vertical="top"/>
    </xf>
    <xf numFmtId="9" fontId="14" fillId="5" borderId="25" xfId="2" applyFont="1" applyFill="1" applyBorder="1" applyAlignment="1">
      <alignment horizontal="center"/>
    </xf>
    <xf numFmtId="164" fontId="10" fillId="5" borderId="25" xfId="0" applyNumberFormat="1" applyFont="1" applyFill="1" applyBorder="1" applyAlignment="1">
      <alignment horizontal="center"/>
    </xf>
    <xf numFmtId="0" fontId="7" fillId="0" borderId="1" xfId="0" applyFont="1" applyFill="1" applyBorder="1" applyAlignment="1">
      <alignment horizontal="center" vertical="center"/>
    </xf>
    <xf numFmtId="0" fontId="6" fillId="0" borderId="1" xfId="0" applyFont="1" applyFill="1" applyBorder="1" applyAlignment="1">
      <alignment horizontal="center"/>
    </xf>
    <xf numFmtId="1" fontId="6" fillId="0" borderId="1" xfId="0" applyNumberFormat="1" applyFont="1" applyFill="1" applyBorder="1" applyAlignment="1">
      <alignment horizontal="center"/>
    </xf>
    <xf numFmtId="0" fontId="17" fillId="6" borderId="0" xfId="0" applyFont="1" applyFill="1"/>
    <xf numFmtId="49" fontId="18" fillId="7" borderId="0" xfId="0" applyNumberFormat="1" applyFont="1" applyFill="1" applyAlignment="1">
      <alignment horizontal="right" vertical="top"/>
    </xf>
    <xf numFmtId="49" fontId="19" fillId="7" borderId="0" xfId="0" applyNumberFormat="1" applyFont="1" applyFill="1" applyAlignment="1">
      <alignment horizontal="right" vertical="top"/>
    </xf>
    <xf numFmtId="49" fontId="19" fillId="6" borderId="0" xfId="0" applyNumberFormat="1" applyFont="1" applyFill="1" applyAlignment="1">
      <alignment horizontal="right" vertical="top"/>
    </xf>
    <xf numFmtId="0" fontId="20" fillId="7" borderId="0" xfId="0" applyFont="1" applyFill="1" applyAlignment="1">
      <alignment vertical="top"/>
    </xf>
    <xf numFmtId="0" fontId="20" fillId="6" borderId="0" xfId="0" applyFont="1" applyFill="1" applyAlignment="1">
      <alignment vertical="top"/>
    </xf>
    <xf numFmtId="0" fontId="21" fillId="0" borderId="1" xfId="0" applyFont="1" applyFill="1" applyBorder="1" applyAlignment="1">
      <alignment horizontal="center"/>
    </xf>
    <xf numFmtId="1" fontId="21" fillId="0" borderId="1" xfId="0" applyNumberFormat="1" applyFont="1" applyFill="1" applyBorder="1" applyAlignment="1">
      <alignment horizontal="center"/>
    </xf>
    <xf numFmtId="164" fontId="6" fillId="2" borderId="9" xfId="0" applyNumberFormat="1" applyFont="1" applyFill="1" applyBorder="1" applyAlignment="1">
      <alignment horizontal="center"/>
    </xf>
    <xf numFmtId="164" fontId="21" fillId="2" borderId="10" xfId="0" applyNumberFormat="1" applyFont="1" applyFill="1" applyBorder="1" applyAlignment="1">
      <alignment horizontal="center"/>
    </xf>
    <xf numFmtId="164" fontId="6" fillId="0" borderId="1" xfId="0" applyNumberFormat="1" applyFont="1" applyFill="1" applyBorder="1" applyAlignment="1">
      <alignment horizontal="center"/>
    </xf>
    <xf numFmtId="164" fontId="21" fillId="0" borderId="1" xfId="0" applyNumberFormat="1" applyFont="1" applyFill="1" applyBorder="1" applyAlignment="1">
      <alignment horizontal="center"/>
    </xf>
    <xf numFmtId="9" fontId="22" fillId="5" borderId="25" xfId="2" applyFont="1" applyFill="1" applyBorder="1" applyAlignment="1">
      <alignment horizontal="center"/>
    </xf>
    <xf numFmtId="164" fontId="21" fillId="5" borderId="25" xfId="0" applyNumberFormat="1" applyFont="1" applyFill="1" applyBorder="1" applyAlignment="1">
      <alignment horizontal="center"/>
    </xf>
    <xf numFmtId="0" fontId="6" fillId="0" borderId="0" xfId="0" applyFont="1" applyFill="1" applyBorder="1" applyAlignment="1">
      <alignment horizontal="center"/>
    </xf>
    <xf numFmtId="0" fontId="15" fillId="3" borderId="22"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7" fillId="0" borderId="1" xfId="0" applyFont="1" applyFill="1" applyBorder="1" applyAlignment="1">
      <alignment horizontal="center"/>
    </xf>
    <xf numFmtId="0" fontId="7" fillId="0" borderId="9" xfId="0" applyFont="1" applyFill="1" applyBorder="1" applyAlignment="1">
      <alignment horizontal="center"/>
    </xf>
    <xf numFmtId="0" fontId="7" fillId="0" borderId="21" xfId="0" applyFont="1" applyFill="1" applyBorder="1" applyAlignment="1">
      <alignment horizontal="center"/>
    </xf>
    <xf numFmtId="9" fontId="7" fillId="0" borderId="1" xfId="2" applyFont="1" applyFill="1" applyBorder="1" applyAlignment="1">
      <alignment horizontal="center" vertical="center"/>
    </xf>
    <xf numFmtId="0" fontId="6" fillId="0" borderId="1" xfId="0" applyFont="1" applyFill="1" applyBorder="1" applyAlignment="1">
      <alignment horizontal="center"/>
    </xf>
    <xf numFmtId="1" fontId="6" fillId="0" borderId="1" xfId="0" applyNumberFormat="1" applyFont="1" applyFill="1" applyBorder="1" applyAlignment="1">
      <alignment horizontal="center"/>
    </xf>
    <xf numFmtId="0" fontId="6" fillId="0" borderId="2" xfId="0" applyFont="1" applyFill="1" applyBorder="1" applyAlignment="1">
      <alignment horizontal="center" vertical="center"/>
    </xf>
    <xf numFmtId="1" fontId="6" fillId="3" borderId="1" xfId="0" applyNumberFormat="1" applyFont="1" applyFill="1" applyBorder="1" applyAlignment="1">
      <alignment horizontal="center"/>
    </xf>
    <xf numFmtId="0" fontId="6" fillId="0" borderId="24" xfId="0" applyFont="1" applyFill="1" applyBorder="1" applyAlignment="1">
      <alignment horizontal="center" vertical="center"/>
    </xf>
    <xf numFmtId="0" fontId="6" fillId="0" borderId="26" xfId="0" applyFont="1" applyFill="1" applyBorder="1" applyAlignment="1">
      <alignment horizontal="left" vertical="center"/>
    </xf>
    <xf numFmtId="0" fontId="6" fillId="0" borderId="4" xfId="0" applyFont="1" applyFill="1" applyBorder="1" applyAlignment="1">
      <alignment horizontal="left" vertical="center"/>
    </xf>
    <xf numFmtId="0" fontId="6" fillId="0" borderId="27" xfId="0" applyFont="1" applyFill="1" applyBorder="1" applyAlignment="1">
      <alignment horizontal="center" vertical="center"/>
    </xf>
    <xf numFmtId="0" fontId="6" fillId="0" borderId="26"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51" xfId="0" applyFont="1" applyFill="1" applyBorder="1" applyAlignment="1">
      <alignment horizontal="center" vertical="center"/>
    </xf>
  </cellXfs>
  <cellStyles count="3">
    <cellStyle name="Hipervínculo" xfId="1" builtinId="8"/>
    <cellStyle name="Normal" xfId="0" builtinId="0"/>
    <cellStyle name="Porcentaje" xfId="2" builtinId="5"/>
  </cellStyles>
  <dxfs count="0"/>
  <tableStyles count="0" defaultTableStyle="TableStyleMedium9" defaultPivotStyle="PivotStyleLight16"/>
  <colors>
    <mruColors>
      <color rgb="FFC0C0C0"/>
      <color rgb="FF777777"/>
      <color rgb="FFFFFFFF"/>
      <color rgb="FF99CCFF"/>
      <color rgb="FF3366FF"/>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rgb="FFFFFF00"/>
  </sheetPr>
  <dimension ref="B1:C11"/>
  <sheetViews>
    <sheetView tabSelected="1" workbookViewId="0">
      <selection activeCell="C1" sqref="C1"/>
    </sheetView>
  </sheetViews>
  <sheetFormatPr baseColWidth="10" defaultColWidth="8.83203125" defaultRowHeight="13"/>
  <cols>
    <col min="1" max="1" width="3" customWidth="1"/>
    <col min="2" max="2" width="3.6640625" style="37" customWidth="1"/>
    <col min="3" max="3" width="116.5" bestFit="1" customWidth="1"/>
  </cols>
  <sheetData>
    <row r="1" spans="2:3" ht="57" customHeight="1" thickBot="1">
      <c r="C1" s="37" t="s">
        <v>109</v>
      </c>
    </row>
    <row r="2" spans="2:3" ht="20" thickBot="1">
      <c r="B2" s="149" t="s">
        <v>36</v>
      </c>
      <c r="C2" s="150"/>
    </row>
    <row r="3" spans="2:3" ht="17">
      <c r="B3" s="38">
        <v>1</v>
      </c>
      <c r="C3" s="39" t="s">
        <v>49</v>
      </c>
    </row>
    <row r="4" spans="2:3" ht="68">
      <c r="B4" s="40">
        <v>2</v>
      </c>
      <c r="C4" s="41" t="s">
        <v>41</v>
      </c>
    </row>
    <row r="5" spans="2:3" ht="34">
      <c r="B5" s="38">
        <v>3</v>
      </c>
      <c r="C5" s="41" t="s">
        <v>63</v>
      </c>
    </row>
    <row r="6" spans="2:3" ht="51">
      <c r="B6" s="40">
        <v>4</v>
      </c>
      <c r="C6" s="41" t="s">
        <v>37</v>
      </c>
    </row>
    <row r="7" spans="2:3" ht="34">
      <c r="B7" s="38">
        <v>5</v>
      </c>
      <c r="C7" s="41" t="s">
        <v>38</v>
      </c>
    </row>
    <row r="8" spans="2:3" ht="34">
      <c r="B8" s="40">
        <v>6</v>
      </c>
      <c r="C8" s="41" t="s">
        <v>42</v>
      </c>
    </row>
    <row r="9" spans="2:3" ht="34">
      <c r="B9" s="38">
        <v>7</v>
      </c>
      <c r="C9" s="42" t="s">
        <v>39</v>
      </c>
    </row>
    <row r="10" spans="2:3" ht="68">
      <c r="B10" s="43">
        <v>8</v>
      </c>
      <c r="C10" s="44" t="s">
        <v>67</v>
      </c>
    </row>
    <row r="11" spans="2:3" ht="18" thickBot="1">
      <c r="B11" s="45">
        <v>9</v>
      </c>
      <c r="C11" s="46" t="s">
        <v>40</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tabColor rgb="FFFFFF66"/>
  </sheetPr>
  <dimension ref="B2:D7"/>
  <sheetViews>
    <sheetView zoomScale="205" zoomScaleNormal="205" workbookViewId="0">
      <selection activeCell="D10" sqref="D10"/>
    </sheetView>
  </sheetViews>
  <sheetFormatPr baseColWidth="10" defaultColWidth="8.83203125" defaultRowHeight="20"/>
  <cols>
    <col min="1" max="1" width="3.6640625" style="134" customWidth="1"/>
    <col min="2" max="2" width="20.5" style="134" bestFit="1" customWidth="1"/>
    <col min="3" max="3" width="3.6640625" style="134" customWidth="1"/>
    <col min="4" max="4" width="55.83203125" style="134" customWidth="1"/>
    <col min="5" max="16384" width="8.83203125" style="134"/>
  </cols>
  <sheetData>
    <row r="2" spans="2:4">
      <c r="B2" s="138" t="s">
        <v>43</v>
      </c>
      <c r="D2" s="135" t="s">
        <v>105</v>
      </c>
    </row>
    <row r="3" spans="2:4">
      <c r="B3" s="138" t="s">
        <v>44</v>
      </c>
      <c r="D3" s="136" t="s">
        <v>101</v>
      </c>
    </row>
    <row r="4" spans="2:4">
      <c r="B4" s="138" t="s">
        <v>62</v>
      </c>
      <c r="D4" s="136" t="s">
        <v>102</v>
      </c>
    </row>
    <row r="5" spans="2:4">
      <c r="B5" s="139"/>
      <c r="D5" s="137"/>
    </row>
    <row r="6" spans="2:4">
      <c r="B6" s="138" t="s">
        <v>60</v>
      </c>
      <c r="D6" s="136" t="s">
        <v>103</v>
      </c>
    </row>
    <row r="7" spans="2:4">
      <c r="B7" s="138" t="s">
        <v>61</v>
      </c>
      <c r="D7" s="136" t="s">
        <v>104</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tabColor rgb="FF00CC00"/>
  </sheetPr>
  <dimension ref="A1:BX47"/>
  <sheetViews>
    <sheetView zoomScaleNormal="100" workbookViewId="0">
      <pane xSplit="1" ySplit="2" topLeftCell="B3" activePane="bottomRight" state="frozen"/>
      <selection pane="topRight" activeCell="B1" sqref="B1"/>
      <selection pane="bottomLeft" activeCell="A3" sqref="A3"/>
      <selection pane="bottomRight" activeCell="T5" sqref="T5"/>
    </sheetView>
  </sheetViews>
  <sheetFormatPr baseColWidth="10" defaultColWidth="9.1640625" defaultRowHeight="14"/>
  <cols>
    <col min="1" max="1" width="32.1640625" style="2" bestFit="1" customWidth="1"/>
    <col min="2" max="3" width="6.6640625" style="148" customWidth="1"/>
    <col min="4" max="61" width="6.6640625" style="2" customWidth="1"/>
    <col min="62" max="62" width="2.83203125" style="2" customWidth="1"/>
    <col min="63" max="63" width="35.5" style="2" bestFit="1" customWidth="1"/>
    <col min="64" max="64" width="3.5" style="2" bestFit="1" customWidth="1"/>
    <col min="65" max="65" width="6.1640625" style="2" customWidth="1"/>
    <col min="66" max="66" width="2.5" style="2" customWidth="1"/>
    <col min="67" max="67" width="6.1640625" style="2" customWidth="1"/>
    <col min="68" max="68" width="7.5" style="2" bestFit="1" customWidth="1"/>
    <col min="69" max="69" width="2.5" style="2" customWidth="1"/>
    <col min="70" max="70" width="7.5" style="2" bestFit="1" customWidth="1"/>
    <col min="71" max="71" width="7.6640625" style="2" bestFit="1" customWidth="1"/>
    <col min="72" max="72" width="7.5" style="2" bestFit="1" customWidth="1"/>
    <col min="73" max="73" width="7.6640625" style="2" bestFit="1" customWidth="1"/>
    <col min="74" max="74" width="7.5" style="2" bestFit="1" customWidth="1"/>
    <col min="75" max="75" width="5.83203125" style="2" bestFit="1" customWidth="1"/>
    <col min="76" max="76" width="7.5" style="2" bestFit="1" customWidth="1"/>
    <col min="77" max="16384" width="9.1640625" style="2"/>
  </cols>
  <sheetData>
    <row r="1" spans="1:76" ht="13.5" customHeight="1">
      <c r="A1" s="1" t="s">
        <v>9</v>
      </c>
      <c r="B1" s="158" t="s">
        <v>70</v>
      </c>
      <c r="C1" s="158"/>
      <c r="D1" s="156" t="s">
        <v>68</v>
      </c>
      <c r="E1" s="156"/>
      <c r="F1" s="156" t="s">
        <v>106</v>
      </c>
      <c r="G1" s="156"/>
      <c r="H1" s="156" t="s">
        <v>69</v>
      </c>
      <c r="I1" s="156"/>
      <c r="J1" s="156" t="s">
        <v>71</v>
      </c>
      <c r="K1" s="156"/>
      <c r="L1" s="156" t="s">
        <v>72</v>
      </c>
      <c r="M1" s="156"/>
      <c r="N1" s="156" t="s">
        <v>73</v>
      </c>
      <c r="O1" s="156"/>
      <c r="P1" s="156" t="s">
        <v>107</v>
      </c>
      <c r="Q1" s="156"/>
      <c r="R1" s="156" t="s">
        <v>108</v>
      </c>
      <c r="S1" s="156"/>
      <c r="T1" s="156">
        <v>10</v>
      </c>
      <c r="U1" s="156"/>
      <c r="V1" s="156">
        <v>11</v>
      </c>
      <c r="W1" s="156"/>
      <c r="X1" s="155">
        <v>12</v>
      </c>
      <c r="Y1" s="155"/>
      <c r="Z1" s="155">
        <v>13</v>
      </c>
      <c r="AA1" s="155"/>
      <c r="AB1" s="155">
        <v>14</v>
      </c>
      <c r="AC1" s="155"/>
      <c r="AD1" s="155">
        <v>15</v>
      </c>
      <c r="AE1" s="155"/>
      <c r="AF1" s="155">
        <v>16</v>
      </c>
      <c r="AG1" s="155"/>
      <c r="AH1" s="155">
        <v>17</v>
      </c>
      <c r="AI1" s="155"/>
      <c r="AJ1" s="155">
        <v>18</v>
      </c>
      <c r="AK1" s="155"/>
      <c r="AL1" s="155">
        <v>19</v>
      </c>
      <c r="AM1" s="155"/>
      <c r="AN1" s="155">
        <v>20</v>
      </c>
      <c r="AO1" s="155"/>
      <c r="AP1" s="155">
        <v>21</v>
      </c>
      <c r="AQ1" s="155"/>
      <c r="AR1" s="155">
        <v>22</v>
      </c>
      <c r="AS1" s="155"/>
      <c r="AT1" s="155">
        <v>23</v>
      </c>
      <c r="AU1" s="155"/>
      <c r="AV1" s="155">
        <v>24</v>
      </c>
      <c r="AW1" s="155"/>
      <c r="AX1" s="155">
        <v>25</v>
      </c>
      <c r="AY1" s="155"/>
      <c r="AZ1" s="155">
        <v>26</v>
      </c>
      <c r="BA1" s="155"/>
      <c r="BB1" s="155">
        <v>27</v>
      </c>
      <c r="BC1" s="155"/>
      <c r="BD1" s="155">
        <v>28</v>
      </c>
      <c r="BE1" s="155"/>
      <c r="BF1" s="155">
        <v>29</v>
      </c>
      <c r="BG1" s="155"/>
      <c r="BH1" s="155">
        <v>30</v>
      </c>
      <c r="BI1" s="155"/>
      <c r="BK1" s="160" t="s">
        <v>7</v>
      </c>
      <c r="BL1" s="166" t="s">
        <v>2</v>
      </c>
      <c r="BM1" s="159" t="s">
        <v>8</v>
      </c>
      <c r="BN1" s="159"/>
      <c r="BO1" s="159"/>
      <c r="BP1" s="159"/>
      <c r="BQ1" s="159"/>
      <c r="BR1" s="162"/>
      <c r="BS1" s="159" t="s">
        <v>0</v>
      </c>
      <c r="BT1" s="162"/>
      <c r="BU1" s="159" t="s">
        <v>1</v>
      </c>
      <c r="BV1" s="163"/>
      <c r="BW1" s="159" t="s">
        <v>6</v>
      </c>
      <c r="BX1" s="159"/>
    </row>
    <row r="2" spans="1:76">
      <c r="A2" s="3" t="s">
        <v>7</v>
      </c>
      <c r="B2" s="132" t="s">
        <v>5</v>
      </c>
      <c r="C2" s="140" t="s">
        <v>3</v>
      </c>
      <c r="D2" s="4" t="s">
        <v>5</v>
      </c>
      <c r="E2" s="19" t="s">
        <v>3</v>
      </c>
      <c r="F2" s="4" t="s">
        <v>5</v>
      </c>
      <c r="G2" s="19" t="s">
        <v>3</v>
      </c>
      <c r="H2" s="4" t="s">
        <v>5</v>
      </c>
      <c r="I2" s="19" t="s">
        <v>3</v>
      </c>
      <c r="J2" s="4" t="s">
        <v>5</v>
      </c>
      <c r="K2" s="19" t="s">
        <v>3</v>
      </c>
      <c r="L2" s="4" t="s">
        <v>5</v>
      </c>
      <c r="M2" s="19" t="s">
        <v>3</v>
      </c>
      <c r="N2" s="4" t="s">
        <v>5</v>
      </c>
      <c r="O2" s="19" t="s">
        <v>3</v>
      </c>
      <c r="P2" s="4" t="s">
        <v>5</v>
      </c>
      <c r="Q2" s="19" t="s">
        <v>3</v>
      </c>
      <c r="R2" s="4" t="s">
        <v>5</v>
      </c>
      <c r="S2" s="19" t="s">
        <v>3</v>
      </c>
      <c r="T2" s="4" t="s">
        <v>5</v>
      </c>
      <c r="U2" s="19" t="s">
        <v>3</v>
      </c>
      <c r="V2" s="4" t="s">
        <v>5</v>
      </c>
      <c r="W2" s="19" t="s">
        <v>3</v>
      </c>
      <c r="X2" s="4" t="s">
        <v>5</v>
      </c>
      <c r="Y2" s="19" t="s">
        <v>3</v>
      </c>
      <c r="Z2" s="4" t="s">
        <v>5</v>
      </c>
      <c r="AA2" s="19" t="s">
        <v>3</v>
      </c>
      <c r="AB2" s="4" t="s">
        <v>5</v>
      </c>
      <c r="AC2" s="19" t="s">
        <v>3</v>
      </c>
      <c r="AD2" s="4" t="s">
        <v>5</v>
      </c>
      <c r="AE2" s="19" t="s">
        <v>3</v>
      </c>
      <c r="AF2" s="4" t="s">
        <v>5</v>
      </c>
      <c r="AG2" s="19" t="s">
        <v>3</v>
      </c>
      <c r="AH2" s="4" t="s">
        <v>5</v>
      </c>
      <c r="AI2" s="19" t="s">
        <v>3</v>
      </c>
      <c r="AJ2" s="4" t="s">
        <v>5</v>
      </c>
      <c r="AK2" s="19" t="s">
        <v>3</v>
      </c>
      <c r="AL2" s="4" t="s">
        <v>5</v>
      </c>
      <c r="AM2" s="19" t="s">
        <v>3</v>
      </c>
      <c r="AN2" s="4" t="s">
        <v>5</v>
      </c>
      <c r="AO2" s="19" t="s">
        <v>3</v>
      </c>
      <c r="AP2" s="4" t="s">
        <v>5</v>
      </c>
      <c r="AQ2" s="19" t="s">
        <v>3</v>
      </c>
      <c r="AR2" s="4" t="s">
        <v>5</v>
      </c>
      <c r="AS2" s="19" t="s">
        <v>3</v>
      </c>
      <c r="AT2" s="4" t="s">
        <v>5</v>
      </c>
      <c r="AU2" s="19" t="s">
        <v>3</v>
      </c>
      <c r="AV2" s="4" t="s">
        <v>5</v>
      </c>
      <c r="AW2" s="19" t="s">
        <v>3</v>
      </c>
      <c r="AX2" s="4" t="s">
        <v>5</v>
      </c>
      <c r="AY2" s="19" t="s">
        <v>3</v>
      </c>
      <c r="AZ2" s="4" t="s">
        <v>5</v>
      </c>
      <c r="BA2" s="19" t="s">
        <v>3</v>
      </c>
      <c r="BB2" s="4" t="s">
        <v>5</v>
      </c>
      <c r="BC2" s="19" t="s">
        <v>3</v>
      </c>
      <c r="BD2" s="4" t="s">
        <v>5</v>
      </c>
      <c r="BE2" s="19" t="s">
        <v>3</v>
      </c>
      <c r="BF2" s="4" t="s">
        <v>5</v>
      </c>
      <c r="BG2" s="19" t="s">
        <v>3</v>
      </c>
      <c r="BH2" s="4" t="s">
        <v>5</v>
      </c>
      <c r="BI2" s="19" t="s">
        <v>3</v>
      </c>
      <c r="BK2" s="161"/>
      <c r="BL2" s="167"/>
      <c r="BM2" s="157" t="s">
        <v>5</v>
      </c>
      <c r="BN2" s="157"/>
      <c r="BO2" s="157"/>
      <c r="BP2" s="164" t="s">
        <v>3</v>
      </c>
      <c r="BQ2" s="164"/>
      <c r="BR2" s="165"/>
      <c r="BS2" s="5" t="s">
        <v>5</v>
      </c>
      <c r="BT2" s="6" t="s">
        <v>3</v>
      </c>
      <c r="BU2" s="5" t="s">
        <v>5</v>
      </c>
      <c r="BV2" s="7" t="s">
        <v>3</v>
      </c>
      <c r="BW2" s="5" t="s">
        <v>5</v>
      </c>
      <c r="BX2" s="8" t="s">
        <v>3</v>
      </c>
    </row>
    <row r="3" spans="1:76">
      <c r="A3" s="9" t="s">
        <v>10</v>
      </c>
      <c r="B3" s="133">
        <v>426.36</v>
      </c>
      <c r="C3" s="141">
        <f>IF(AND((B3&gt;0),(B$5&gt;0)),(B3/B$5*100),"")</f>
        <v>1002.0211515863691</v>
      </c>
      <c r="D3" s="31">
        <v>354.12</v>
      </c>
      <c r="E3" s="32">
        <f>IF(AND((D3&gt;0),(D$5&gt;0)),(D3/D$5*100),"")</f>
        <v>820.10189902732748</v>
      </c>
      <c r="F3" s="31">
        <v>351.82</v>
      </c>
      <c r="G3" s="32">
        <f>IF(AND((F3&gt;0),(F$5&gt;0)),(F3/F$5*100),"")</f>
        <v>938.93781692020286</v>
      </c>
      <c r="H3" s="31">
        <v>284.25</v>
      </c>
      <c r="I3" s="32">
        <f>IF(AND((H3&gt;0),(H$5&gt;0)),(H3/H$5*100),"")</f>
        <v>809.13748932536294</v>
      </c>
      <c r="J3" s="31">
        <v>382.79</v>
      </c>
      <c r="K3" s="32">
        <f>IF(AND((J3&gt;0),(J$5&gt;0)),(J3/J$5*100),"")</f>
        <v>841.111843550868</v>
      </c>
      <c r="L3" s="31"/>
      <c r="M3" s="32" t="str">
        <f>IF(AND((L3&gt;0),(L$5&gt;0)),(L3/L$5*100),"")</f>
        <v/>
      </c>
      <c r="N3" s="31"/>
      <c r="O3" s="32" t="str">
        <f>IF(AND((N3&gt;0),(N$5&gt;0)),(N3/N$5*100),"")</f>
        <v/>
      </c>
      <c r="P3" s="31">
        <v>394.82</v>
      </c>
      <c r="Q3" s="32">
        <f>IF(AND((P3&gt;0),(P$5&gt;0)),(P3/P$5*100),"")</f>
        <v>965.80234833659483</v>
      </c>
      <c r="R3" s="31">
        <v>364.42</v>
      </c>
      <c r="S3" s="32">
        <f>IF(AND((R3&gt;0),(R$5&gt;0)),(R3/R$5*100),"")</f>
        <v>986.5186789388199</v>
      </c>
      <c r="T3" s="31"/>
      <c r="U3" s="32" t="str">
        <f>IF(AND((T3&gt;0),(T$5&gt;0)),(T3/T$5*100),"")</f>
        <v/>
      </c>
      <c r="V3" s="31"/>
      <c r="W3" s="32" t="str">
        <f>IF(AND((V3&gt;0),(V$5&gt;0)),(V3/V$5*100),"")</f>
        <v/>
      </c>
      <c r="X3" s="31"/>
      <c r="Y3" s="32" t="str">
        <f>IF(AND((X3&gt;0),(X$5&gt;0)),(X3/X$5*100),"")</f>
        <v/>
      </c>
      <c r="Z3" s="31"/>
      <c r="AA3" s="32" t="str">
        <f>IF(AND((Z3&gt;0),(Z$5&gt;0)),(Z3/Z$5*100),"")</f>
        <v/>
      </c>
      <c r="AB3" s="31"/>
      <c r="AC3" s="32" t="str">
        <f>IF(AND((AB3&gt;0),(AB$5&gt;0)),(AB3/AB$5*100),"")</f>
        <v/>
      </c>
      <c r="AD3" s="31"/>
      <c r="AE3" s="32" t="str">
        <f>IF(AND((AD3&gt;0),(AD$5&gt;0)),(AD3/AD$5*100),"")</f>
        <v/>
      </c>
      <c r="AF3" s="31"/>
      <c r="AG3" s="32" t="str">
        <f>IF(AND((AF3&gt;0),(AF$5&gt;0)),(AF3/AF$5*100),"")</f>
        <v/>
      </c>
      <c r="AH3" s="31"/>
      <c r="AI3" s="32" t="str">
        <f>IF(AND((AH3&gt;0),(AH$5&gt;0)),(AH3/AH$5*100),"")</f>
        <v/>
      </c>
      <c r="AJ3" s="31"/>
      <c r="AK3" s="32" t="str">
        <f>IF(AND((AJ3&gt;0),(AJ$5&gt;0)),(AJ3/AJ$5*100),"")</f>
        <v/>
      </c>
      <c r="AL3" s="31"/>
      <c r="AM3" s="32" t="str">
        <f>IF(AND((AL3&gt;0),(AL$5&gt;0)),(AL3/AL$5*100),"")</f>
        <v/>
      </c>
      <c r="AN3" s="31"/>
      <c r="AO3" s="32" t="str">
        <f>IF(AND((AN3&gt;0),(AN$5&gt;0)),(AN3/AN$5*100),"")</f>
        <v/>
      </c>
      <c r="AP3" s="31"/>
      <c r="AQ3" s="32" t="str">
        <f>IF(AND((AP3&gt;0),(AP$5&gt;0)),(AP3/AP$5*100),"")</f>
        <v/>
      </c>
      <c r="AR3" s="31"/>
      <c r="AS3" s="32" t="str">
        <f>IF(AND((AR3&gt;0),(AR$5&gt;0)),(AR3/AR$5*100),"")</f>
        <v/>
      </c>
      <c r="AT3" s="31"/>
      <c r="AU3" s="32" t="str">
        <f>IF(AND((AT3&gt;0),(AT$5&gt;0)),(AT3/AT$5*100),"")</f>
        <v/>
      </c>
      <c r="AV3" s="31"/>
      <c r="AW3" s="32" t="str">
        <f>IF(AND((AV3&gt;0),(AV$5&gt;0)),(AV3/AV$5*100),"")</f>
        <v/>
      </c>
      <c r="AX3" s="31"/>
      <c r="AY3" s="32" t="str">
        <f>IF(AND((AX3&gt;0),(AX$5&gt;0)),(AX3/AX$5*100),"")</f>
        <v/>
      </c>
      <c r="AZ3" s="31"/>
      <c r="BA3" s="32" t="str">
        <f>IF(AND((AZ3&gt;0),(AZ$5&gt;0)),(AZ3/AZ$5*100),"")</f>
        <v/>
      </c>
      <c r="BB3" s="31"/>
      <c r="BC3" s="32" t="str">
        <f>IF(AND((BB3&gt;0),(BB$5&gt;0)),(BB3/BB$5*100),"")</f>
        <v/>
      </c>
      <c r="BD3" s="31"/>
      <c r="BE3" s="32" t="str">
        <f>IF(AND((BD3&gt;0),(BD$5&gt;0)),(BD3/BD$5*100),"")</f>
        <v/>
      </c>
      <c r="BF3" s="31"/>
      <c r="BG3" s="32" t="str">
        <f>IF(AND((BF3&gt;0),(BF$5&gt;0)),(BF3/BF$5*100),"")</f>
        <v/>
      </c>
      <c r="BH3" s="31"/>
      <c r="BI3" s="32" t="str">
        <f>IF(AND((BH3&gt;0),(BH$5&gt;0)),(BH3/BH$5*100),"")</f>
        <v/>
      </c>
      <c r="BK3" s="11" t="str">
        <f t="shared" ref="BK3:BK36" si="0">A3</f>
        <v>Body length</v>
      </c>
      <c r="BL3" s="33">
        <f>COUNT(B3,D3,F3,H3,J3,L3,N3,P3,R3,T3,V3,X3,Z3,AB3,AD3,AF3,AH3,AJ3,AL3,AN3,AP3,AR3,AT3,AV3,AX3,AZ3,BB3,BD3,BF3,BH3)</f>
        <v>7</v>
      </c>
      <c r="BM3" s="34">
        <f>IF(SUM(B3,D3,F3,H3,J3,L3,N3,P3,R3,T3,V3,X3,Z3,AB3,AD3,AF3,AH3,AJ3,AL3,AN3,AP3,AR3,AT3,AV3,AX3,AZ3,BB3,BD3,BF3,BH3)&gt;0,MIN(B3,D3,F3,H3,J3,L3,N3,P3,R3,T3,V3,X3,Z3,AB3,AD3,AF3,AH3,AJ3,AL3,AN3,AP3,AR3,AT3,AV3,AX3,AZ3,BB3,BD3,BF3,BH3),"")</f>
        <v>284.25</v>
      </c>
      <c r="BN3" s="35" t="str">
        <f>IF(COUNT(BM3)&gt;0,"–","?")</f>
        <v>–</v>
      </c>
      <c r="BO3" s="36">
        <f>IF(SUM(B3,D3,F3,H3,J3,L3,N3,P3,R3,T3,V3,X3,Z3,AB3,AD3,AF3,AH3,AJ3,AL3,AN3,AP3,AR3,AT3,AV3,AX3,AZ3,BB3,BD3,BF3,BH3)&gt;0,MAX(B3,D3,F3,H3,J3,L3,N3,P3,R3,T3,V3,X3,Z3,AB3,AD3,AF3,AH3,AJ3,AL3,AN3,AP3,AR3,AT3,AV3,AX3,AZ3,BB3,BD3,BF3,BH3),"")</f>
        <v>426.36</v>
      </c>
      <c r="BP3" s="30">
        <f>IF(SUM(C3,E3,G3,I3,K3,M3,O3,Q3,S3,U3,W3,Y3,AA3,AC3,AE3,AG3,AI3,AK3,AM3,AO3,AQ3,AS3,AU3,AW3,AY3,BA3,BC3,BE3,BG3,BI3)&gt;0,MIN(C3,E3,G3,I3,K3,M3,O3,Q3,S3,U3,W3,Y3,AA3,AC3,AE3,AG3,AI3,AK3,AM3,AO3,AQ3,AS3,AU3,AW3,AY3,BA3,BC3,BE3,BG3,BI3),"")</f>
        <v>809.13748932536294</v>
      </c>
      <c r="BQ3" s="29" t="str">
        <f>IF(COUNT(BP3)&gt;0,"–","?")</f>
        <v>–</v>
      </c>
      <c r="BR3" s="26">
        <f>IF(SUM(C3,E3,G3,I3,K3,M3,O3,Q3,S3,U3,W3,Y3,AA3,AC3,AE3,AG3,AI3,AK3,AM3,AO3,AQ3,AS3,AU3,AW3,AY3,BA3,BC3,BE3,BG3,BI3)&gt;0,MAX(C3,E3,G3,I3,K3,M3,O3,Q3,S3,U3,W3,Y3,AA3,AC3,AE3,AG3,AI3,AK3,AM3,AO3,AQ3,AS3,AU3,AW3,AY3,BA3,BC3,BE3,BG3,BI3),"")</f>
        <v>1002.0211515863691</v>
      </c>
      <c r="BS3" s="47">
        <f>IF(SUM(B3,D3,F3,H3,J3,L3,N3,P3,R3,T3,V3,X3,Z3,AB3,AD3,AF3,AH3,AJ3,AL3,AN3,AP3,AR3,AT3,AV3,AX3,AZ3,BB3,BD3,BF3,BH3)&gt;0,AVERAGE(B3,D3,F3,H3,J3,L3,N3,P3,R3,T3,V3,X3,Z3,AB3,AD3,AF3,AH3,AJ3,AL3,AN3,AP3,AR3,AT3,AV3,AX3,AZ3,BB3,BD3,BF3,BH3),"?")</f>
        <v>365.51142857142855</v>
      </c>
      <c r="BT3" s="27">
        <f>IF(SUM(C3,E3,G3,I3,K3,M3,O3,Q3,S3,U3,W3,Y3,AA3,AC3,AE3,AG3,AI3,AK3,AM3,AO3,AQ3,AS3,AU3,AW3,AY3,BA3,BC3,BE3,BG3,BI3)&gt;0,AVERAGE(C3,E3,G3,I3,K3,M3,O3,Q3,S3,U3,W3,Y3,AA3,AC3,AE3,AG3,AI3,AK3,AM3,AO3,AQ3,AS3,AU3,AW3,AY3,BA3,BC3,BE3,BG3,BI3),"?")</f>
        <v>909.09017538364935</v>
      </c>
      <c r="BU3" s="35">
        <f>IF(COUNT(B3,D3,F3,H3,J3,L3,N3,P3,R3,T3,V3,X3,Z3,AB3,AD3,AF3,AH3,AJ3,AL3,AN3,AP3,AR3,AT3,AV3,AX3,AZ3,BB3,BD3,BF3,BH3)&gt;1,STDEV(B3,D3,F3,H3,J3,L3,N3,P3,R3,T3,V3,X3,Z3,AB3,AD3,AF3,AH3,AJ3,AL3,AN3,AP3,AR3,AT3,AV3,AX3,AZ3,BB3,BD3,BF3,BH3),"?")</f>
        <v>44.313129893434429</v>
      </c>
      <c r="BV3" s="28">
        <f>IF(COUNT(C3,E3,G3,I3,K3,M3,O3,Q3,S3,U3,W3,Y3,AA3,AC3,AE3,AG3,AI3,AK3,AM3,AO3,AQ3,AS3,AU3,AW3,AY3,BA3,BC3,BE3,BG3,BI3)&gt;1,STDEV(C3,E3,G3,I3,K3,M3,O3,Q3,S3,U3,W3,Y3,AA3,AC3,AE3,AG3,AI3,AK3,AM3,AO3,AQ3,AS3,AU3,AW3,AY3,BA3,BC3,BE3,BG3,BI3),"?")</f>
        <v>82.93471141509059</v>
      </c>
      <c r="BW3" s="35">
        <f>IF(COUNT(B3)&gt;0,B3,"?")</f>
        <v>426.36</v>
      </c>
      <c r="BX3" s="29">
        <f>IF(COUNT(C3)&gt;0,C3,"?")</f>
        <v>1002.0211515863691</v>
      </c>
    </row>
    <row r="4" spans="1:76">
      <c r="A4" s="21" t="s">
        <v>34</v>
      </c>
      <c r="B4" s="142"/>
      <c r="C4" s="143"/>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64"/>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64"/>
      <c r="BK4" s="11" t="str">
        <f t="shared" si="0"/>
        <v>Buccopharyngeal tube</v>
      </c>
      <c r="BL4" s="12"/>
      <c r="BM4" s="34" t="str">
        <f t="shared" ref="BM4:BM36" si="1">IF(SUM(B4,D4,F4,H4,J4,L4,N4,P4,R4,T4,V4,X4,Z4,AB4,AD4,AF4,AH4,AJ4,AL4,AN4,AP4,AR4,AT4,AV4,AX4,AZ4,BB4,BD4,BF4,BH4)&gt;0,MIN(B4,D4,F4,H4,J4,L4,N4,P4,R4,T4,V4,X4,Z4,AB4,AD4,AF4,AH4,AJ4,AL4,AN4,AP4,AR4,AT4,AV4,AX4,AZ4,BB4,BD4,BF4,BH4),"")</f>
        <v/>
      </c>
      <c r="BN4" s="35"/>
      <c r="BO4" s="36"/>
      <c r="BP4" s="30"/>
      <c r="BQ4" s="29"/>
      <c r="BR4" s="26"/>
      <c r="BS4" s="47"/>
      <c r="BT4" s="27"/>
      <c r="BU4" s="35"/>
      <c r="BV4" s="28"/>
      <c r="BW4" s="35"/>
      <c r="BX4" s="29"/>
    </row>
    <row r="5" spans="1:76">
      <c r="A5" s="9" t="s">
        <v>11</v>
      </c>
      <c r="B5" s="144">
        <v>42.55</v>
      </c>
      <c r="C5" s="145" t="s">
        <v>4</v>
      </c>
      <c r="D5" s="10">
        <v>43.18</v>
      </c>
      <c r="E5" s="20" t="s">
        <v>4</v>
      </c>
      <c r="F5" s="10">
        <v>37.47</v>
      </c>
      <c r="G5" s="20" t="s">
        <v>4</v>
      </c>
      <c r="H5" s="10">
        <v>35.130000000000003</v>
      </c>
      <c r="I5" s="20" t="s">
        <v>4</v>
      </c>
      <c r="J5" s="10">
        <v>45.51</v>
      </c>
      <c r="K5" s="20" t="s">
        <v>4</v>
      </c>
      <c r="L5" s="10">
        <v>43.51</v>
      </c>
      <c r="M5" s="20" t="s">
        <v>4</v>
      </c>
      <c r="N5" s="10">
        <v>42.13</v>
      </c>
      <c r="O5" s="20" t="s">
        <v>4</v>
      </c>
      <c r="P5" s="10">
        <v>40.880000000000003</v>
      </c>
      <c r="Q5" s="20" t="s">
        <v>4</v>
      </c>
      <c r="R5" s="10">
        <v>36.94</v>
      </c>
      <c r="S5" s="20" t="s">
        <v>4</v>
      </c>
      <c r="T5" s="10"/>
      <c r="U5" s="20" t="s">
        <v>4</v>
      </c>
      <c r="V5" s="10"/>
      <c r="W5" s="20" t="s">
        <v>4</v>
      </c>
      <c r="X5" s="10"/>
      <c r="Y5" s="20" t="s">
        <v>4</v>
      </c>
      <c r="Z5" s="10"/>
      <c r="AA5" s="20" t="s">
        <v>4</v>
      </c>
      <c r="AB5" s="10"/>
      <c r="AC5" s="20" t="s">
        <v>4</v>
      </c>
      <c r="AD5" s="10"/>
      <c r="AE5" s="20" t="s">
        <v>4</v>
      </c>
      <c r="AF5" s="10"/>
      <c r="AG5" s="20" t="s">
        <v>4</v>
      </c>
      <c r="AH5" s="10"/>
      <c r="AI5" s="20" t="s">
        <v>4</v>
      </c>
      <c r="AJ5" s="10"/>
      <c r="AK5" s="20" t="s">
        <v>4</v>
      </c>
      <c r="AL5" s="10"/>
      <c r="AM5" s="20" t="s">
        <v>4</v>
      </c>
      <c r="AN5" s="10"/>
      <c r="AO5" s="20" t="s">
        <v>4</v>
      </c>
      <c r="AP5" s="10"/>
      <c r="AQ5" s="20" t="s">
        <v>4</v>
      </c>
      <c r="AR5" s="10"/>
      <c r="AS5" s="20" t="s">
        <v>4</v>
      </c>
      <c r="AT5" s="10"/>
      <c r="AU5" s="20" t="s">
        <v>4</v>
      </c>
      <c r="AV5" s="10"/>
      <c r="AW5" s="20" t="s">
        <v>4</v>
      </c>
      <c r="AX5" s="10"/>
      <c r="AY5" s="20" t="s">
        <v>4</v>
      </c>
      <c r="AZ5" s="10"/>
      <c r="BA5" s="20" t="s">
        <v>4</v>
      </c>
      <c r="BB5" s="10"/>
      <c r="BC5" s="20" t="s">
        <v>4</v>
      </c>
      <c r="BD5" s="10"/>
      <c r="BE5" s="20" t="s">
        <v>4</v>
      </c>
      <c r="BF5" s="10"/>
      <c r="BG5" s="20" t="s">
        <v>4</v>
      </c>
      <c r="BH5" s="10"/>
      <c r="BI5" s="20" t="s">
        <v>4</v>
      </c>
      <c r="BK5" s="11" t="str">
        <f t="shared" si="0"/>
        <v xml:space="preserve">     Buccal tube length</v>
      </c>
      <c r="BL5" s="12">
        <f t="shared" ref="BL5:BL36" si="2">COUNT(B5,D5,F5,H5,J5,L5,N5,P5,R5,T5,V5,X5,Z5,AB5,AD5,AF5,AH5,AJ5,AL5,AN5,AP5,AR5,AT5,AV5,AX5,AZ5,BB5,BD5,BF5,BH5)</f>
        <v>9</v>
      </c>
      <c r="BM5" s="48">
        <f t="shared" si="1"/>
        <v>35.130000000000003</v>
      </c>
      <c r="BN5" s="13" t="str">
        <f t="shared" ref="BN5:BN36" si="3">IF(COUNT(BM5)&gt;0,"–","?")</f>
        <v>–</v>
      </c>
      <c r="BO5" s="49">
        <f t="shared" ref="BO5:BO36" si="4">IF(SUM(B5,D5,F5,H5,J5,L5,N5,P5,R5,T5,V5,X5,Z5,AB5,AD5,AF5,AH5,AJ5,AL5,AN5,AP5,AR5,AT5,AV5,AX5,AZ5,BB5,BD5,BF5,BH5)&gt;0,MAX(B5,D5,F5,H5,J5,L5,N5,P5,R5,T5,V5,X5,Z5,AB5,AD5,AF5,AH5,AJ5,AL5,AN5,AP5,AR5,AT5,AV5,AX5,AZ5,BB5,BD5,BF5,BH5),"")</f>
        <v>45.51</v>
      </c>
      <c r="BP5" s="50" t="str">
        <f t="shared" ref="BP5:BP36" si="5">IF(SUM(C5,E5,G5,I5,K5,M5,O5,Q5,S5,U5,W5,Y5,AA5,AC5,AE5,AG5,AI5,AK5,AM5,AO5,AQ5,AS5,AU5,AW5,AY5,BA5,BC5,BE5,BG5,BI5)&gt;0,MIN(C5,E5,G5,I5,K5,M5,O5,Q5,S5,U5,W5,Y5,AA5,AC5,AE5,AG5,AI5,AK5,AM5,AO5,AQ5,AS5,AU5,AW5,AY5,BA5,BC5,BE5,BG5,BI5),"")</f>
        <v/>
      </c>
      <c r="BQ5" s="2" t="s">
        <v>4</v>
      </c>
      <c r="BR5" s="51" t="str">
        <f t="shared" ref="BR5:BR36" si="6">IF(SUM(C5,E5,G5,I5,K5,M5,O5,Q5,S5,U5,W5,Y5,AA5,AC5,AE5,AG5,AI5,AK5,AM5,AO5,AQ5,AS5,AU5,AW5,AY5,BA5,BC5,BE5,BG5,BI5)&gt;0,MAX(C5,E5,G5,I5,K5,M5,O5,Q5,S5,U5,W5,Y5,AA5,AC5,AE5,AG5,AI5,AK5,AM5,AO5,AQ5,AS5,AU5,AW5,AY5,BA5,BC5,BE5,BG5,BI5),"")</f>
        <v/>
      </c>
      <c r="BS5" s="52">
        <f t="shared" ref="BS5:BS36" si="7">IF(SUM(B5,D5,F5,H5,J5,L5,N5,P5,R5,T5,V5,X5,Z5,AB5,AD5,AF5,AH5,AJ5,AL5,AN5,AP5,AR5,AT5,AV5,AX5,AZ5,BB5,BD5,BF5,BH5)&gt;0,AVERAGE(B5,D5,F5,H5,J5,L5,N5,P5,R5,T5,V5,X5,Z5,AB5,AD5,AF5,AH5,AJ5,AL5,AN5,AP5,AR5,AT5,AV5,AX5,AZ5,BB5,BD5,BF5,BH5),"?")</f>
        <v>40.811111111111103</v>
      </c>
      <c r="BT5" s="53" t="s">
        <v>4</v>
      </c>
      <c r="BU5" s="13">
        <f t="shared" ref="BU5:BU36" si="8">IF(COUNT(B5,D5,F5,H5,J5,L5,N5,P5,R5,T5,V5,X5,Z5,AB5,AD5,AF5,AH5,AJ5,AL5,AN5,AP5,AR5,AT5,AV5,AX5,AZ5,BB5,BD5,BF5,BH5)&gt;1,STDEV(B5,D5,F5,H5,J5,L5,N5,P5,R5,T5,V5,X5,Z5,AB5,AD5,AF5,AH5,AJ5,AL5,AN5,AP5,AR5,AT5,AV5,AX5,AZ5,BB5,BD5,BF5,BH5),"?")</f>
        <v>3.502975322652317</v>
      </c>
      <c r="BV5" s="54" t="s">
        <v>4</v>
      </c>
      <c r="BW5" s="13">
        <f t="shared" ref="BW5:BW36" si="9">IF(COUNT(B5)&gt;0,B5,"?")</f>
        <v>42.55</v>
      </c>
      <c r="BX5" s="14" t="s">
        <v>4</v>
      </c>
    </row>
    <row r="6" spans="1:76">
      <c r="A6" s="9" t="s">
        <v>12</v>
      </c>
      <c r="B6" s="144">
        <v>33.1</v>
      </c>
      <c r="C6" s="145">
        <f>IF(AND((B6&gt;0),(B$5&gt;0)),(B6/B$5*100),"")</f>
        <v>77.790834312573452</v>
      </c>
      <c r="D6" s="10">
        <v>32.97</v>
      </c>
      <c r="E6" s="20">
        <f>IF(AND((D6&gt;0),(D$5&gt;0)),(D6/D$5*100),"")</f>
        <v>76.35479388605836</v>
      </c>
      <c r="F6" s="10">
        <v>29.1</v>
      </c>
      <c r="G6" s="20">
        <f>IF(AND((F6&gt;0),(F$5&gt;0)),(F6/F$5*100),"")</f>
        <v>77.662129703763014</v>
      </c>
      <c r="H6" s="10">
        <v>26.5</v>
      </c>
      <c r="I6" s="20">
        <f>IF(AND((H6&gt;0),(H$5&gt;0)),(H6/H$5*100),"")</f>
        <v>75.434101907201807</v>
      </c>
      <c r="J6" s="10">
        <v>35.81</v>
      </c>
      <c r="K6" s="20">
        <f>IF(AND((J6&gt;0),(J$5&gt;0)),(J6/J$5*100),"")</f>
        <v>78.68600307624699</v>
      </c>
      <c r="L6" s="10">
        <v>33.74</v>
      </c>
      <c r="M6" s="20">
        <f>IF(AND((L6&gt;0),(L$5&gt;0)),(L6/L$5*100),"")</f>
        <v>77.545391863939329</v>
      </c>
      <c r="N6" s="10">
        <v>32.869999999999997</v>
      </c>
      <c r="O6" s="20">
        <f>IF(AND((N6&gt;0),(N$5&gt;0)),(N6/N$5*100),"")</f>
        <v>78.020413007358172</v>
      </c>
      <c r="P6" s="10">
        <v>31.49</v>
      </c>
      <c r="Q6" s="20">
        <f>IF(AND((P6&gt;0),(P$5&gt;0)),(P6/P$5*100),"")</f>
        <v>77.030332681017597</v>
      </c>
      <c r="R6" s="10">
        <v>27.8</v>
      </c>
      <c r="S6" s="20">
        <f>IF(AND((R6&gt;0),(R$5&gt;0)),(R6/R$5*100),"")</f>
        <v>75.257173795343817</v>
      </c>
      <c r="T6" s="10"/>
      <c r="U6" s="20" t="str">
        <f>IF(AND((T6&gt;0),(T$5&gt;0)),(T6/T$5*100),"")</f>
        <v/>
      </c>
      <c r="V6" s="10"/>
      <c r="W6" s="20" t="str">
        <f>IF(AND((V6&gt;0),(V$5&gt;0)),(V6/V$5*100),"")</f>
        <v/>
      </c>
      <c r="X6" s="10"/>
      <c r="Y6" s="20" t="str">
        <f>IF(AND((X6&gt;0),(X$5&gt;0)),(X6/X$5*100),"")</f>
        <v/>
      </c>
      <c r="Z6" s="10"/>
      <c r="AA6" s="20" t="str">
        <f>IF(AND((Z6&gt;0),(Z$5&gt;0)),(Z6/Z$5*100),"")</f>
        <v/>
      </c>
      <c r="AB6" s="10"/>
      <c r="AC6" s="20" t="str">
        <f>IF(AND((AB6&gt;0),(AB$5&gt;0)),(AB6/AB$5*100),"")</f>
        <v/>
      </c>
      <c r="AD6" s="10"/>
      <c r="AE6" s="20" t="str">
        <f>IF(AND((AD6&gt;0),(AD$5&gt;0)),(AD6/AD$5*100),"")</f>
        <v/>
      </c>
      <c r="AF6" s="10"/>
      <c r="AG6" s="20" t="str">
        <f>IF(AND((AF6&gt;0),(AF$5&gt;0)),(AF6/AF$5*100),"")</f>
        <v/>
      </c>
      <c r="AH6" s="10"/>
      <c r="AI6" s="20" t="str">
        <f>IF(AND((AH6&gt;0),(AH$5&gt;0)),(AH6/AH$5*100),"")</f>
        <v/>
      </c>
      <c r="AJ6" s="10"/>
      <c r="AK6" s="20" t="str">
        <f>IF(AND((AJ6&gt;0),(AJ$5&gt;0)),(AJ6/AJ$5*100),"")</f>
        <v/>
      </c>
      <c r="AL6" s="10"/>
      <c r="AM6" s="20" t="str">
        <f>IF(AND((AL6&gt;0),(AL$5&gt;0)),(AL6/AL$5*100),"")</f>
        <v/>
      </c>
      <c r="AN6" s="10"/>
      <c r="AO6" s="20" t="str">
        <f>IF(AND((AN6&gt;0),(AN$5&gt;0)),(AN6/AN$5*100),"")</f>
        <v/>
      </c>
      <c r="AP6" s="10"/>
      <c r="AQ6" s="20" t="str">
        <f>IF(AND((AP6&gt;0),(AP$5&gt;0)),(AP6/AP$5*100),"")</f>
        <v/>
      </c>
      <c r="AR6" s="10"/>
      <c r="AS6" s="20" t="str">
        <f>IF(AND((AR6&gt;0),(AR$5&gt;0)),(AR6/AR$5*100),"")</f>
        <v/>
      </c>
      <c r="AT6" s="10"/>
      <c r="AU6" s="20" t="str">
        <f>IF(AND((AT6&gt;0),(AT$5&gt;0)),(AT6/AT$5*100),"")</f>
        <v/>
      </c>
      <c r="AV6" s="10"/>
      <c r="AW6" s="20" t="str">
        <f>IF(AND((AV6&gt;0),(AV$5&gt;0)),(AV6/AV$5*100),"")</f>
        <v/>
      </c>
      <c r="AX6" s="10"/>
      <c r="AY6" s="20" t="str">
        <f>IF(AND((AX6&gt;0),(AX$5&gt;0)),(AX6/AX$5*100),"")</f>
        <v/>
      </c>
      <c r="AZ6" s="10"/>
      <c r="BA6" s="20" t="str">
        <f>IF(AND((AZ6&gt;0),(AZ$5&gt;0)),(AZ6/AZ$5*100),"")</f>
        <v/>
      </c>
      <c r="BB6" s="10"/>
      <c r="BC6" s="20" t="str">
        <f>IF(AND((BB6&gt;0),(BB$5&gt;0)),(BB6/BB$5*100),"")</f>
        <v/>
      </c>
      <c r="BD6" s="10"/>
      <c r="BE6" s="20" t="str">
        <f>IF(AND((BD6&gt;0),(BD$5&gt;0)),(BD6/BD$5*100),"")</f>
        <v/>
      </c>
      <c r="BF6" s="10"/>
      <c r="BG6" s="20" t="str">
        <f>IF(AND((BF6&gt;0),(BF$5&gt;0)),(BF6/BF$5*100),"")</f>
        <v/>
      </c>
      <c r="BH6" s="10"/>
      <c r="BI6" s="20" t="str">
        <f>IF(AND((BH6&gt;0),(BH$5&gt;0)),(BH6/BH$5*100),"")</f>
        <v/>
      </c>
      <c r="BK6" s="11" t="str">
        <f t="shared" si="0"/>
        <v xml:space="preserve">     Stylet support insertion point</v>
      </c>
      <c r="BL6" s="12">
        <f t="shared" si="2"/>
        <v>9</v>
      </c>
      <c r="BM6" s="48">
        <f t="shared" si="1"/>
        <v>26.5</v>
      </c>
      <c r="BN6" s="13" t="str">
        <f t="shared" si="3"/>
        <v>–</v>
      </c>
      <c r="BO6" s="49">
        <f t="shared" si="4"/>
        <v>35.81</v>
      </c>
      <c r="BP6" s="50">
        <f t="shared" si="5"/>
        <v>75.257173795343817</v>
      </c>
      <c r="BQ6" s="14" t="str">
        <f t="shared" ref="BQ6:BQ36" si="10">IF(COUNT(BP6)&gt;0,"–","?")</f>
        <v>–</v>
      </c>
      <c r="BR6" s="51">
        <f t="shared" si="6"/>
        <v>78.68600307624699</v>
      </c>
      <c r="BS6" s="52">
        <f t="shared" si="7"/>
        <v>31.486666666666665</v>
      </c>
      <c r="BT6" s="53">
        <f t="shared" ref="BT6:BT36" si="11">IF(SUM(C6,E6,G6,I6,K6,M6,O6,Q6,S6,U6,W6,Y6,AA6,AC6,AE6,AG6,AI6,AK6,AM6,AO6,AQ6,AS6,AU6,AW6,AY6,BA6,BC6,BE6,BG6,BI6)&gt;0,AVERAGE(C6,E6,G6,I6,K6,M6,O6,Q6,S6,U6,W6,Y6,AA6,AC6,AE6,AG6,AI6,AK6,AM6,AO6,AQ6,AS6,AU6,AW6,AY6,BA6,BC6,BE6,BG6,BI6),"?")</f>
        <v>77.086797137055839</v>
      </c>
      <c r="BU6" s="13">
        <f t="shared" si="8"/>
        <v>3.0545048698602533</v>
      </c>
      <c r="BV6" s="54">
        <f t="shared" ref="BV6:BV36" si="12">IF(COUNT(C6,E6,G6,I6,K6,M6,O6,Q6,S6,U6,W6,Y6,AA6,AC6,AE6,AG6,AI6,AK6,AM6,AO6,AQ6,AS6,AU6,AW6,AY6,BA6,BC6,BE6,BG6,BI6)&gt;1,STDEV(C6,E6,G6,I6,K6,M6,O6,Q6,S6,U6,W6,Y6,AA6,AC6,AE6,AG6,AI6,AK6,AM6,AO6,AQ6,AS6,AU6,AW6,AY6,BA6,BC6,BE6,BG6,BI6),"?")</f>
        <v>1.177073879858491</v>
      </c>
      <c r="BW6" s="13">
        <f t="shared" si="9"/>
        <v>33.1</v>
      </c>
      <c r="BX6" s="14">
        <f t="shared" ref="BX6:BX36" si="13">IF(COUNT(C6)&gt;0,C6,"?")</f>
        <v>77.790834312573452</v>
      </c>
    </row>
    <row r="7" spans="1:76">
      <c r="A7" s="9" t="s">
        <v>13</v>
      </c>
      <c r="B7" s="144">
        <v>5.39</v>
      </c>
      <c r="C7" s="145">
        <f>IF(AND((B7&gt;0),(B$5&gt;0)),(B7/B$5*100),"")</f>
        <v>12.667450058754406</v>
      </c>
      <c r="D7" s="10">
        <v>5.3</v>
      </c>
      <c r="E7" s="20">
        <f>IF(AND((D7&gt;0),(D$5&gt;0)),(D7/D$5*100),"")</f>
        <v>12.274201018990274</v>
      </c>
      <c r="F7" s="10">
        <v>4.25</v>
      </c>
      <c r="G7" s="20">
        <f>IF(AND((F7&gt;0),(F$5&gt;0)),(F7/F$5*100),"")</f>
        <v>11.342407259140646</v>
      </c>
      <c r="H7" s="10">
        <v>4.0599999999999996</v>
      </c>
      <c r="I7" s="20">
        <f>IF(AND((H7&gt;0),(H$5&gt;0)),(H7/H$5*100),"")</f>
        <v>11.557073726159976</v>
      </c>
      <c r="J7" s="10">
        <v>5.95</v>
      </c>
      <c r="K7" s="20">
        <f>IF(AND((J7&gt;0),(J$5&gt;0)),(J7/J$5*100),"")</f>
        <v>13.074049659415515</v>
      </c>
      <c r="L7" s="10">
        <v>5.51</v>
      </c>
      <c r="M7" s="20">
        <f>IF(AND((L7&gt;0),(L$5&gt;0)),(L7/L$5*100),"")</f>
        <v>12.663755458515283</v>
      </c>
      <c r="N7" s="10">
        <v>5.32</v>
      </c>
      <c r="O7" s="20">
        <f>IF(AND((N7&gt;0),(N$5&gt;0)),(N7/N$5*100),"")</f>
        <v>12.627581295988607</v>
      </c>
      <c r="P7" s="10">
        <v>4.82</v>
      </c>
      <c r="Q7" s="20">
        <f>IF(AND((P7&gt;0),(P$5&gt;0)),(P7/P$5*100),"")</f>
        <v>11.790606653620351</v>
      </c>
      <c r="R7" s="10"/>
      <c r="S7" s="20" t="str">
        <f>IF(AND((R7&gt;0),(R$5&gt;0)),(R7/R$5*100),"")</f>
        <v/>
      </c>
      <c r="T7" s="10"/>
      <c r="U7" s="20" t="str">
        <f>IF(AND((T7&gt;0),(T$5&gt;0)),(T7/T$5*100),"")</f>
        <v/>
      </c>
      <c r="V7" s="10"/>
      <c r="W7" s="20" t="str">
        <f>IF(AND((V7&gt;0),(V$5&gt;0)),(V7/V$5*100),"")</f>
        <v/>
      </c>
      <c r="X7" s="10"/>
      <c r="Y7" s="20" t="str">
        <f>IF(AND((X7&gt;0),(X$5&gt;0)),(X7/X$5*100),"")</f>
        <v/>
      </c>
      <c r="Z7" s="10"/>
      <c r="AA7" s="20" t="str">
        <f>IF(AND((Z7&gt;0),(Z$5&gt;0)),(Z7/Z$5*100),"")</f>
        <v/>
      </c>
      <c r="AB7" s="10"/>
      <c r="AC7" s="20" t="str">
        <f>IF(AND((AB7&gt;0),(AB$5&gt;0)),(AB7/AB$5*100),"")</f>
        <v/>
      </c>
      <c r="AD7" s="10"/>
      <c r="AE7" s="20" t="str">
        <f>IF(AND((AD7&gt;0),(AD$5&gt;0)),(AD7/AD$5*100),"")</f>
        <v/>
      </c>
      <c r="AF7" s="10"/>
      <c r="AG7" s="20" t="str">
        <f>IF(AND((AF7&gt;0),(AF$5&gt;0)),(AF7/AF$5*100),"")</f>
        <v/>
      </c>
      <c r="AH7" s="10"/>
      <c r="AI7" s="20" t="str">
        <f>IF(AND((AH7&gt;0),(AH$5&gt;0)),(AH7/AH$5*100),"")</f>
        <v/>
      </c>
      <c r="AJ7" s="10"/>
      <c r="AK7" s="20" t="str">
        <f>IF(AND((AJ7&gt;0),(AJ$5&gt;0)),(AJ7/AJ$5*100),"")</f>
        <v/>
      </c>
      <c r="AL7" s="10"/>
      <c r="AM7" s="20" t="str">
        <f>IF(AND((AL7&gt;0),(AL$5&gt;0)),(AL7/AL$5*100),"")</f>
        <v/>
      </c>
      <c r="AN7" s="10"/>
      <c r="AO7" s="20" t="str">
        <f>IF(AND((AN7&gt;0),(AN$5&gt;0)),(AN7/AN$5*100),"")</f>
        <v/>
      </c>
      <c r="AP7" s="10"/>
      <c r="AQ7" s="20" t="str">
        <f>IF(AND((AP7&gt;0),(AP$5&gt;0)),(AP7/AP$5*100),"")</f>
        <v/>
      </c>
      <c r="AR7" s="10"/>
      <c r="AS7" s="20" t="str">
        <f>IF(AND((AR7&gt;0),(AR$5&gt;0)),(AR7/AR$5*100),"")</f>
        <v/>
      </c>
      <c r="AT7" s="10"/>
      <c r="AU7" s="20" t="str">
        <f>IF(AND((AT7&gt;0),(AT$5&gt;0)),(AT7/AT$5*100),"")</f>
        <v/>
      </c>
      <c r="AV7" s="10"/>
      <c r="AW7" s="20" t="str">
        <f>IF(AND((AV7&gt;0),(AV$5&gt;0)),(AV7/AV$5*100),"")</f>
        <v/>
      </c>
      <c r="AX7" s="10"/>
      <c r="AY7" s="20" t="str">
        <f>IF(AND((AX7&gt;0),(AX$5&gt;0)),(AX7/AX$5*100),"")</f>
        <v/>
      </c>
      <c r="AZ7" s="10"/>
      <c r="BA7" s="20" t="str">
        <f>IF(AND((AZ7&gt;0),(AZ$5&gt;0)),(AZ7/AZ$5*100),"")</f>
        <v/>
      </c>
      <c r="BB7" s="10"/>
      <c r="BC7" s="20" t="str">
        <f>IF(AND((BB7&gt;0),(BB$5&gt;0)),(BB7/BB$5*100),"")</f>
        <v/>
      </c>
      <c r="BD7" s="10"/>
      <c r="BE7" s="20" t="str">
        <f>IF(AND((BD7&gt;0),(BD$5&gt;0)),(BD7/BD$5*100),"")</f>
        <v/>
      </c>
      <c r="BF7" s="10"/>
      <c r="BG7" s="20" t="str">
        <f>IF(AND((BF7&gt;0),(BF$5&gt;0)),(BF7/BF$5*100),"")</f>
        <v/>
      </c>
      <c r="BH7" s="10"/>
      <c r="BI7" s="20" t="str">
        <f>IF(AND((BH7&gt;0),(BH$5&gt;0)),(BH7/BH$5*100),"")</f>
        <v/>
      </c>
      <c r="BK7" s="11" t="str">
        <f t="shared" si="0"/>
        <v xml:space="preserve">     Buccal tube external width</v>
      </c>
      <c r="BL7" s="12">
        <f>COUNT(B7,D7,#REF!,H7,J7,L7,N7,P7,R7,T7,V7,X7,Z7,AB7,AD7,AF7,AH7,AJ7,AL7,AN7,AP7,AR7,AT7,AV7,AX7,AZ7,BB7,BD7,BF7,BH7)</f>
        <v>7</v>
      </c>
      <c r="BM7" s="48">
        <f t="shared" si="1"/>
        <v>4.0599999999999996</v>
      </c>
      <c r="BN7" s="13" t="str">
        <f t="shared" si="3"/>
        <v>–</v>
      </c>
      <c r="BO7" s="49">
        <f t="shared" si="4"/>
        <v>5.95</v>
      </c>
      <c r="BP7" s="50">
        <f t="shared" si="5"/>
        <v>11.342407259140646</v>
      </c>
      <c r="BQ7" s="14" t="str">
        <f t="shared" si="10"/>
        <v>–</v>
      </c>
      <c r="BR7" s="51">
        <f t="shared" si="6"/>
        <v>13.074049659415515</v>
      </c>
      <c r="BS7" s="52">
        <f t="shared" si="7"/>
        <v>5.0750000000000002</v>
      </c>
      <c r="BT7" s="53">
        <f t="shared" si="11"/>
        <v>12.249640641323133</v>
      </c>
      <c r="BU7" s="13">
        <f t="shared" si="8"/>
        <v>0.64814019647427568</v>
      </c>
      <c r="BV7" s="54">
        <f t="shared" si="12"/>
        <v>0.61905249193721346</v>
      </c>
      <c r="BW7" s="13">
        <f t="shared" si="9"/>
        <v>5.39</v>
      </c>
      <c r="BX7" s="14">
        <f t="shared" si="13"/>
        <v>12.667450058754406</v>
      </c>
    </row>
    <row r="8" spans="1:76">
      <c r="A8" s="9" t="s">
        <v>14</v>
      </c>
      <c r="B8" s="144">
        <v>3.61</v>
      </c>
      <c r="C8" s="145">
        <f>IF(AND((B8&gt;0),(B$5&gt;0)),(B8/B$5*100),"")</f>
        <v>8.484136310223267</v>
      </c>
      <c r="D8" s="10">
        <v>3.6</v>
      </c>
      <c r="E8" s="20">
        <f>IF(AND((D8&gt;0),(D$5&gt;0)),(D8/D$5*100),"")</f>
        <v>8.3371931449745258</v>
      </c>
      <c r="F8" s="10">
        <v>2.85</v>
      </c>
      <c r="G8" s="20">
        <f>IF(AND((F8&gt;0),(F$5&gt;0)),(F8/F$5*100),"")</f>
        <v>7.6060848678943165</v>
      </c>
      <c r="H8" s="10">
        <v>2.79</v>
      </c>
      <c r="I8" s="20">
        <f>IF(AND((H8&gt;0),(H$5&gt;0)),(H8/H$5*100),"")</f>
        <v>7.9419299743808711</v>
      </c>
      <c r="J8" s="10">
        <v>4.01</v>
      </c>
      <c r="K8" s="20">
        <f>IF(AND((J8&gt;0),(J$5&gt;0)),(J8/J$5*100),"")</f>
        <v>8.8112502746649088</v>
      </c>
      <c r="L8" s="10">
        <v>3.63</v>
      </c>
      <c r="M8" s="20">
        <f>IF(AND((L8&gt;0),(L$5&gt;0)),(L8/L$5*100),"")</f>
        <v>8.342909675936566</v>
      </c>
      <c r="N8" s="10">
        <v>3.63</v>
      </c>
      <c r="O8" s="20">
        <f>IF(AND((N8&gt;0),(N$5&gt;0)),(N8/N$5*100),"")</f>
        <v>8.6161879895561349</v>
      </c>
      <c r="P8" s="10">
        <v>3.19</v>
      </c>
      <c r="Q8" s="20">
        <f>IF(AND((P8&gt;0),(P$5&gt;0)),(P8/P$5*100),"")</f>
        <v>7.8033268101761237</v>
      </c>
      <c r="R8" s="10"/>
      <c r="S8" s="20" t="str">
        <f>IF(AND((R8&gt;0),(R$5&gt;0)),(R8/R$5*100),"")</f>
        <v/>
      </c>
      <c r="T8" s="10"/>
      <c r="U8" s="20" t="str">
        <f>IF(AND((T8&gt;0),(T$5&gt;0)),(T8/T$5*100),"")</f>
        <v/>
      </c>
      <c r="V8" s="10"/>
      <c r="W8" s="20" t="str">
        <f>IF(AND((V8&gt;0),(V$5&gt;0)),(V8/V$5*100),"")</f>
        <v/>
      </c>
      <c r="X8" s="10"/>
      <c r="Y8" s="20" t="str">
        <f>IF(AND((X8&gt;0),(X$5&gt;0)),(X8/X$5*100),"")</f>
        <v/>
      </c>
      <c r="Z8" s="10"/>
      <c r="AA8" s="20" t="str">
        <f>IF(AND((Z8&gt;0),(Z$5&gt;0)),(Z8/Z$5*100),"")</f>
        <v/>
      </c>
      <c r="AB8" s="10"/>
      <c r="AC8" s="20" t="str">
        <f>IF(AND((AB8&gt;0),(AB$5&gt;0)),(AB8/AB$5*100),"")</f>
        <v/>
      </c>
      <c r="AD8" s="10"/>
      <c r="AE8" s="20" t="str">
        <f>IF(AND((AD8&gt;0),(AD$5&gt;0)),(AD8/AD$5*100),"")</f>
        <v/>
      </c>
      <c r="AF8" s="10"/>
      <c r="AG8" s="20" t="str">
        <f>IF(AND((AF8&gt;0),(AF$5&gt;0)),(AF8/AF$5*100),"")</f>
        <v/>
      </c>
      <c r="AH8" s="10"/>
      <c r="AI8" s="20" t="str">
        <f>IF(AND((AH8&gt;0),(AH$5&gt;0)),(AH8/AH$5*100),"")</f>
        <v/>
      </c>
      <c r="AJ8" s="10"/>
      <c r="AK8" s="20" t="str">
        <f>IF(AND((AJ8&gt;0),(AJ$5&gt;0)),(AJ8/AJ$5*100),"")</f>
        <v/>
      </c>
      <c r="AL8" s="10"/>
      <c r="AM8" s="20" t="str">
        <f>IF(AND((AL8&gt;0),(AL$5&gt;0)),(AL8/AL$5*100),"")</f>
        <v/>
      </c>
      <c r="AN8" s="10"/>
      <c r="AO8" s="20" t="str">
        <f>IF(AND((AN8&gt;0),(AN$5&gt;0)),(AN8/AN$5*100),"")</f>
        <v/>
      </c>
      <c r="AP8" s="10"/>
      <c r="AQ8" s="20" t="str">
        <f>IF(AND((AP8&gt;0),(AP$5&gt;0)),(AP8/AP$5*100),"")</f>
        <v/>
      </c>
      <c r="AR8" s="10"/>
      <c r="AS8" s="20" t="str">
        <f>IF(AND((AR8&gt;0),(AR$5&gt;0)),(AR8/AR$5*100),"")</f>
        <v/>
      </c>
      <c r="AT8" s="10"/>
      <c r="AU8" s="20" t="str">
        <f>IF(AND((AT8&gt;0),(AT$5&gt;0)),(AT8/AT$5*100),"")</f>
        <v/>
      </c>
      <c r="AV8" s="10"/>
      <c r="AW8" s="20" t="str">
        <f>IF(AND((AV8&gt;0),(AV$5&gt;0)),(AV8/AV$5*100),"")</f>
        <v/>
      </c>
      <c r="AX8" s="10"/>
      <c r="AY8" s="20" t="str">
        <f>IF(AND((AX8&gt;0),(AX$5&gt;0)),(AX8/AX$5*100),"")</f>
        <v/>
      </c>
      <c r="AZ8" s="10"/>
      <c r="BA8" s="20" t="str">
        <f>IF(AND((AZ8&gt;0),(AZ$5&gt;0)),(AZ8/AZ$5*100),"")</f>
        <v/>
      </c>
      <c r="BB8" s="10"/>
      <c r="BC8" s="20" t="str">
        <f>IF(AND((BB8&gt;0),(BB$5&gt;0)),(BB8/BB$5*100),"")</f>
        <v/>
      </c>
      <c r="BD8" s="10"/>
      <c r="BE8" s="20" t="str">
        <f>IF(AND((BD8&gt;0),(BD$5&gt;0)),(BD8/BD$5*100),"")</f>
        <v/>
      </c>
      <c r="BF8" s="10"/>
      <c r="BG8" s="20" t="str">
        <f>IF(AND((BF8&gt;0),(BF$5&gt;0)),(BF8/BF$5*100),"")</f>
        <v/>
      </c>
      <c r="BH8" s="10"/>
      <c r="BI8" s="20" t="str">
        <f>IF(AND((BH8&gt;0),(BH$5&gt;0)),(BH8/BH$5*100),"")</f>
        <v/>
      </c>
      <c r="BK8" s="11" t="str">
        <f t="shared" si="0"/>
        <v xml:space="preserve">     Buccal tube internal width</v>
      </c>
      <c r="BL8" s="12">
        <f>COUNT(B8,D8,#REF!,H8,J8,L8,N8,P8,R8,T8,V8,X8,Z8,AB8,AD8,AF8,AH8,AJ8,AL8,AN8,AP8,AR8,AT8,AV8,AX8,AZ8,BB8,BD8,BF8,BH8)</f>
        <v>7</v>
      </c>
      <c r="BM8" s="48">
        <f t="shared" si="1"/>
        <v>2.79</v>
      </c>
      <c r="BN8" s="13" t="str">
        <f t="shared" si="3"/>
        <v>–</v>
      </c>
      <c r="BO8" s="49">
        <f t="shared" si="4"/>
        <v>4.01</v>
      </c>
      <c r="BP8" s="50">
        <f t="shared" si="5"/>
        <v>7.6060848678943165</v>
      </c>
      <c r="BQ8" s="14" t="str">
        <f t="shared" si="10"/>
        <v>–</v>
      </c>
      <c r="BR8" s="51">
        <f t="shared" si="6"/>
        <v>8.8112502746649088</v>
      </c>
      <c r="BS8" s="52">
        <f t="shared" si="7"/>
        <v>3.4137499999999998</v>
      </c>
      <c r="BT8" s="53">
        <f t="shared" si="11"/>
        <v>8.2428773809758376</v>
      </c>
      <c r="BU8" s="13">
        <f t="shared" si="8"/>
        <v>0.42748224691626246</v>
      </c>
      <c r="BV8" s="54">
        <f t="shared" si="12"/>
        <v>0.41897751416270751</v>
      </c>
      <c r="BW8" s="13">
        <f t="shared" si="9"/>
        <v>3.61</v>
      </c>
      <c r="BX8" s="14">
        <f t="shared" si="13"/>
        <v>8.484136310223267</v>
      </c>
    </row>
    <row r="9" spans="1:76">
      <c r="A9" s="9" t="s">
        <v>15</v>
      </c>
      <c r="B9" s="144">
        <v>27.14</v>
      </c>
      <c r="C9" s="145">
        <f>IF(AND((B9&gt;0),(B$5&gt;0)),(B9/B$5*100),"")</f>
        <v>63.78378378378379</v>
      </c>
      <c r="D9" s="10">
        <v>26.98</v>
      </c>
      <c r="E9" s="20">
        <f>IF(AND((D9&gt;0),(D$5&gt;0)),(D9/D$5*100),"")</f>
        <v>62.482630847614637</v>
      </c>
      <c r="F9" s="10">
        <v>24.73</v>
      </c>
      <c r="G9" s="20">
        <f>IF(AND((F9&gt;0),(F$5&gt;0)),(F9/F$5*100),"")</f>
        <v>65.999466239658403</v>
      </c>
      <c r="H9" s="10">
        <v>21.94</v>
      </c>
      <c r="I9" s="20">
        <f>IF(AND((H9&gt;0),(H$5&gt;0)),(H9/H$5*100),"")</f>
        <v>62.45374323939653</v>
      </c>
      <c r="J9" s="10">
        <v>30.68</v>
      </c>
      <c r="K9" s="20">
        <f>IF(AND((J9&gt;0),(J$5&gt;0)),(J9/J$5*100),"")</f>
        <v>67.41375521863327</v>
      </c>
      <c r="L9" s="10">
        <v>28.17</v>
      </c>
      <c r="M9" s="20">
        <f>IF(AND((L9&gt;0),(L$5&gt;0)),(L9/L$5*100),"")</f>
        <v>64.743737071937488</v>
      </c>
      <c r="N9" s="10">
        <v>26.86</v>
      </c>
      <c r="O9" s="20">
        <f>IF(AND((N9&gt;0),(N$5&gt;0)),(N9/N$5*100),"")</f>
        <v>63.755043911701868</v>
      </c>
      <c r="P9" s="10">
        <v>26.23</v>
      </c>
      <c r="Q9" s="20">
        <f>IF(AND((P9&gt;0),(P$5&gt;0)),(P9/P$5*100),"")</f>
        <v>64.163405088062618</v>
      </c>
      <c r="R9" s="10">
        <v>22.98</v>
      </c>
      <c r="S9" s="20">
        <f>IF(AND((R9&gt;0),(R$5&gt;0)),(R9/R$5*100),"")</f>
        <v>62.208987547374129</v>
      </c>
      <c r="T9" s="10"/>
      <c r="U9" s="20" t="str">
        <f>IF(AND((T9&gt;0),(T$5&gt;0)),(T9/T$5*100),"")</f>
        <v/>
      </c>
      <c r="V9" s="10"/>
      <c r="W9" s="20" t="str">
        <f>IF(AND((V9&gt;0),(V$5&gt;0)),(V9/V$5*100),"")</f>
        <v/>
      </c>
      <c r="X9" s="10"/>
      <c r="Y9" s="20" t="str">
        <f>IF(AND((X9&gt;0),(X$5&gt;0)),(X9/X$5*100),"")</f>
        <v/>
      </c>
      <c r="Z9" s="10"/>
      <c r="AA9" s="20" t="str">
        <f>IF(AND((Z9&gt;0),(Z$5&gt;0)),(Z9/Z$5*100),"")</f>
        <v/>
      </c>
      <c r="AB9" s="10"/>
      <c r="AC9" s="20" t="str">
        <f>IF(AND((AB9&gt;0),(AB$5&gt;0)),(AB9/AB$5*100),"")</f>
        <v/>
      </c>
      <c r="AD9" s="10"/>
      <c r="AE9" s="20" t="str">
        <f>IF(AND((AD9&gt;0),(AD$5&gt;0)),(AD9/AD$5*100),"")</f>
        <v/>
      </c>
      <c r="AF9" s="10"/>
      <c r="AG9" s="20" t="str">
        <f>IF(AND((AF9&gt;0),(AF$5&gt;0)),(AF9/AF$5*100),"")</f>
        <v/>
      </c>
      <c r="AH9" s="10"/>
      <c r="AI9" s="20" t="str">
        <f>IF(AND((AH9&gt;0),(AH$5&gt;0)),(AH9/AH$5*100),"")</f>
        <v/>
      </c>
      <c r="AJ9" s="10"/>
      <c r="AK9" s="20" t="str">
        <f>IF(AND((AJ9&gt;0),(AJ$5&gt;0)),(AJ9/AJ$5*100),"")</f>
        <v/>
      </c>
      <c r="AL9" s="10"/>
      <c r="AM9" s="20" t="str">
        <f>IF(AND((AL9&gt;0),(AL$5&gt;0)),(AL9/AL$5*100),"")</f>
        <v/>
      </c>
      <c r="AN9" s="10"/>
      <c r="AO9" s="20" t="str">
        <f>IF(AND((AN9&gt;0),(AN$5&gt;0)),(AN9/AN$5*100),"")</f>
        <v/>
      </c>
      <c r="AP9" s="10"/>
      <c r="AQ9" s="20" t="str">
        <f>IF(AND((AP9&gt;0),(AP$5&gt;0)),(AP9/AP$5*100),"")</f>
        <v/>
      </c>
      <c r="AR9" s="10"/>
      <c r="AS9" s="20" t="str">
        <f>IF(AND((AR9&gt;0),(AR$5&gt;0)),(AR9/AR$5*100),"")</f>
        <v/>
      </c>
      <c r="AT9" s="10"/>
      <c r="AU9" s="20" t="str">
        <f>IF(AND((AT9&gt;0),(AT$5&gt;0)),(AT9/AT$5*100),"")</f>
        <v/>
      </c>
      <c r="AV9" s="10"/>
      <c r="AW9" s="20" t="str">
        <f>IF(AND((AV9&gt;0),(AV$5&gt;0)),(AV9/AV$5*100),"")</f>
        <v/>
      </c>
      <c r="AX9" s="10"/>
      <c r="AY9" s="20" t="str">
        <f>IF(AND((AX9&gt;0),(AX$5&gt;0)),(AX9/AX$5*100),"")</f>
        <v/>
      </c>
      <c r="AZ9" s="10"/>
      <c r="BA9" s="20" t="str">
        <f>IF(AND((AZ9&gt;0),(AZ$5&gt;0)),(AZ9/AZ$5*100),"")</f>
        <v/>
      </c>
      <c r="BB9" s="10"/>
      <c r="BC9" s="20" t="str">
        <f>IF(AND((BB9&gt;0),(BB$5&gt;0)),(BB9/BB$5*100),"")</f>
        <v/>
      </c>
      <c r="BD9" s="10"/>
      <c r="BE9" s="20" t="str">
        <f>IF(AND((BD9&gt;0),(BD$5&gt;0)),(BD9/BD$5*100),"")</f>
        <v/>
      </c>
      <c r="BF9" s="10"/>
      <c r="BG9" s="20" t="str">
        <f>IF(AND((BF9&gt;0),(BF$5&gt;0)),(BF9/BF$5*100),"")</f>
        <v/>
      </c>
      <c r="BH9" s="10"/>
      <c r="BI9" s="20" t="str">
        <f>IF(AND((BH9&gt;0),(BH$5&gt;0)),(BH9/BH$5*100),"")</f>
        <v/>
      </c>
      <c r="BK9" s="11" t="str">
        <f t="shared" si="0"/>
        <v xml:space="preserve">     Ventral lamina length</v>
      </c>
      <c r="BL9" s="12">
        <f t="shared" si="2"/>
        <v>9</v>
      </c>
      <c r="BM9" s="48">
        <f t="shared" si="1"/>
        <v>21.94</v>
      </c>
      <c r="BN9" s="13" t="str">
        <f t="shared" si="3"/>
        <v>–</v>
      </c>
      <c r="BO9" s="49">
        <f t="shared" si="4"/>
        <v>30.68</v>
      </c>
      <c r="BP9" s="50">
        <f t="shared" si="5"/>
        <v>62.208987547374129</v>
      </c>
      <c r="BQ9" s="14" t="str">
        <f t="shared" si="10"/>
        <v>–</v>
      </c>
      <c r="BR9" s="51">
        <f t="shared" si="6"/>
        <v>67.41375521863327</v>
      </c>
      <c r="BS9" s="52">
        <f t="shared" si="7"/>
        <v>26.189999999999998</v>
      </c>
      <c r="BT9" s="53">
        <f t="shared" si="11"/>
        <v>64.111616994240308</v>
      </c>
      <c r="BU9" s="13">
        <f t="shared" si="8"/>
        <v>2.6588484349432182</v>
      </c>
      <c r="BV9" s="54">
        <f t="shared" si="12"/>
        <v>1.7366313824385007</v>
      </c>
      <c r="BW9" s="13">
        <f t="shared" si="9"/>
        <v>27.14</v>
      </c>
      <c r="BX9" s="14">
        <f t="shared" si="13"/>
        <v>63.78378378378379</v>
      </c>
    </row>
    <row r="10" spans="1:76">
      <c r="A10" s="21" t="s">
        <v>35</v>
      </c>
      <c r="B10" s="142"/>
      <c r="C10" s="143"/>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64"/>
      <c r="AF10" s="24"/>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64"/>
      <c r="BK10" s="11" t="str">
        <f t="shared" si="0"/>
        <v>Placoid lengths</v>
      </c>
      <c r="BL10" s="12"/>
      <c r="BM10" s="48"/>
      <c r="BN10" s="13"/>
      <c r="BO10" s="49"/>
      <c r="BP10" s="50"/>
      <c r="BQ10" s="14"/>
      <c r="BR10" s="51"/>
      <c r="BS10" s="52"/>
      <c r="BT10" s="53"/>
      <c r="BU10" s="13"/>
      <c r="BV10" s="54"/>
      <c r="BW10" s="13"/>
      <c r="BX10" s="14"/>
    </row>
    <row r="11" spans="1:76">
      <c r="A11" s="9" t="s">
        <v>16</v>
      </c>
      <c r="B11" s="144">
        <v>5.17</v>
      </c>
      <c r="C11" s="145">
        <f t="shared" ref="C11:C16" si="14">IF(AND((B11&gt;0),(B$5&gt;0)),(B11/B$5*100),"")</f>
        <v>12.150411280846065</v>
      </c>
      <c r="D11" s="10">
        <v>4.96</v>
      </c>
      <c r="E11" s="20">
        <f t="shared" ref="E11:E16" si="15">IF(AND((D11&gt;0),(D$5&gt;0)),(D11/D$5*100),"")</f>
        <v>11.486799444187124</v>
      </c>
      <c r="F11" s="10">
        <v>4.2</v>
      </c>
      <c r="G11" s="20">
        <f t="shared" ref="G11:G16" si="16">IF(AND((F11&gt;0),(F$5&gt;0)),(F11/F$5*100),"")</f>
        <v>11.208967173738991</v>
      </c>
      <c r="H11" s="10">
        <v>3.74</v>
      </c>
      <c r="I11" s="20">
        <f t="shared" ref="I11:I16" si="17">IF(AND((H11&gt;0),(H$5&gt;0)),(H11/H$5*100),"")</f>
        <v>10.646171363506973</v>
      </c>
      <c r="J11" s="10">
        <v>6.1</v>
      </c>
      <c r="K11" s="20">
        <f t="shared" ref="K11:K16" si="18">IF(AND((J11&gt;0),(J$5&gt;0)),(J11/J$5*100),"")</f>
        <v>13.403647549989014</v>
      </c>
      <c r="L11" s="10">
        <v>5.56</v>
      </c>
      <c r="M11" s="20">
        <f t="shared" ref="M11:M16" si="19">IF(AND((L11&gt;0),(L$5&gt;0)),(L11/L$5*100),"")</f>
        <v>12.77867156975408</v>
      </c>
      <c r="N11" s="10">
        <v>5.58</v>
      </c>
      <c r="O11" s="20">
        <f t="shared" ref="O11:O16" si="20">IF(AND((N11&gt;0),(N$5&gt;0)),(N11/N$5*100),"")</f>
        <v>13.244718727747449</v>
      </c>
      <c r="P11" s="10">
        <v>4.22</v>
      </c>
      <c r="Q11" s="20">
        <f t="shared" ref="Q11:Q16" si="21">IF(AND((P11&gt;0),(P$5&gt;0)),(P11/P$5*100),"")</f>
        <v>10.322896281800391</v>
      </c>
      <c r="R11" s="10">
        <v>3.71</v>
      </c>
      <c r="S11" s="20">
        <f t="shared" ref="S11:S16" si="22">IF(AND((R11&gt;0),(R$5&gt;0)),(R11/R$5*100),"")</f>
        <v>10.043313481321062</v>
      </c>
      <c r="T11" s="10"/>
      <c r="U11" s="20" t="str">
        <f t="shared" ref="U11:U16" si="23">IF(AND((T11&gt;0),(T$5&gt;0)),(T11/T$5*100),"")</f>
        <v/>
      </c>
      <c r="V11" s="10"/>
      <c r="W11" s="20" t="str">
        <f t="shared" ref="W11:W16" si="24">IF(AND((V11&gt;0),(V$5&gt;0)),(V11/V$5*100),"")</f>
        <v/>
      </c>
      <c r="X11" s="10"/>
      <c r="Y11" s="20" t="str">
        <f t="shared" ref="Y11:Y16" si="25">IF(AND((X11&gt;0),(X$5&gt;0)),(X11/X$5*100),"")</f>
        <v/>
      </c>
      <c r="Z11" s="10"/>
      <c r="AA11" s="20" t="str">
        <f t="shared" ref="AA11:AA16" si="26">IF(AND((Z11&gt;0),(Z$5&gt;0)),(Z11/Z$5*100),"")</f>
        <v/>
      </c>
      <c r="AB11" s="10"/>
      <c r="AC11" s="20" t="str">
        <f t="shared" ref="AC11:AC16" si="27">IF(AND((AB11&gt;0),(AB$5&gt;0)),(AB11/AB$5*100),"")</f>
        <v/>
      </c>
      <c r="AD11" s="10"/>
      <c r="AE11" s="20" t="str">
        <f t="shared" ref="AE11:AE16" si="28">IF(AND((AD11&gt;0),(AD$5&gt;0)),(AD11/AD$5*100),"")</f>
        <v/>
      </c>
      <c r="AF11" s="10"/>
      <c r="AG11" s="20" t="str">
        <f t="shared" ref="AG11:AG16" si="29">IF(AND((AF11&gt;0),(AF$5&gt;0)),(AF11/AF$5*100),"")</f>
        <v/>
      </c>
      <c r="AH11" s="10"/>
      <c r="AI11" s="20" t="str">
        <f t="shared" ref="AI11:AI16" si="30">IF(AND((AH11&gt;0),(AH$5&gt;0)),(AH11/AH$5*100),"")</f>
        <v/>
      </c>
      <c r="AJ11" s="10"/>
      <c r="AK11" s="20" t="str">
        <f t="shared" ref="AK11:AK16" si="31">IF(AND((AJ11&gt;0),(AJ$5&gt;0)),(AJ11/AJ$5*100),"")</f>
        <v/>
      </c>
      <c r="AL11" s="10"/>
      <c r="AM11" s="20" t="str">
        <f t="shared" ref="AM11:AM16" si="32">IF(AND((AL11&gt;0),(AL$5&gt;0)),(AL11/AL$5*100),"")</f>
        <v/>
      </c>
      <c r="AN11" s="10"/>
      <c r="AO11" s="20" t="str">
        <f t="shared" ref="AO11:AO16" si="33">IF(AND((AN11&gt;0),(AN$5&gt;0)),(AN11/AN$5*100),"")</f>
        <v/>
      </c>
      <c r="AP11" s="10"/>
      <c r="AQ11" s="20" t="str">
        <f t="shared" ref="AQ11:AQ16" si="34">IF(AND((AP11&gt;0),(AP$5&gt;0)),(AP11/AP$5*100),"")</f>
        <v/>
      </c>
      <c r="AR11" s="10"/>
      <c r="AS11" s="20" t="str">
        <f t="shared" ref="AS11:AS16" si="35">IF(AND((AR11&gt;0),(AR$5&gt;0)),(AR11/AR$5*100),"")</f>
        <v/>
      </c>
      <c r="AT11" s="10"/>
      <c r="AU11" s="20" t="str">
        <f t="shared" ref="AU11:AU16" si="36">IF(AND((AT11&gt;0),(AT$5&gt;0)),(AT11/AT$5*100),"")</f>
        <v/>
      </c>
      <c r="AV11" s="10"/>
      <c r="AW11" s="20" t="str">
        <f t="shared" ref="AW11:AW16" si="37">IF(AND((AV11&gt;0),(AV$5&gt;0)),(AV11/AV$5*100),"")</f>
        <v/>
      </c>
      <c r="AX11" s="10"/>
      <c r="AY11" s="20" t="str">
        <f t="shared" ref="AY11:AY16" si="38">IF(AND((AX11&gt;0),(AX$5&gt;0)),(AX11/AX$5*100),"")</f>
        <v/>
      </c>
      <c r="AZ11" s="10"/>
      <c r="BA11" s="20" t="str">
        <f t="shared" ref="BA11:BA16" si="39">IF(AND((AZ11&gt;0),(AZ$5&gt;0)),(AZ11/AZ$5*100),"")</f>
        <v/>
      </c>
      <c r="BB11" s="10"/>
      <c r="BC11" s="20" t="str">
        <f t="shared" ref="BC11:BC16" si="40">IF(AND((BB11&gt;0),(BB$5&gt;0)),(BB11/BB$5*100),"")</f>
        <v/>
      </c>
      <c r="BD11" s="10"/>
      <c r="BE11" s="20" t="str">
        <f t="shared" ref="BE11:BE16" si="41">IF(AND((BD11&gt;0),(BD$5&gt;0)),(BD11/BD$5*100),"")</f>
        <v/>
      </c>
      <c r="BF11" s="10"/>
      <c r="BG11" s="20" t="str">
        <f t="shared" ref="BG11:BG16" si="42">IF(AND((BF11&gt;0),(BF$5&gt;0)),(BF11/BF$5*100),"")</f>
        <v/>
      </c>
      <c r="BH11" s="10"/>
      <c r="BI11" s="20" t="str">
        <f t="shared" ref="BI11:BI16" si="43">IF(AND((BH11&gt;0),(BH$5&gt;0)),(BH11/BH$5*100),"")</f>
        <v/>
      </c>
      <c r="BK11" s="11" t="str">
        <f t="shared" si="0"/>
        <v xml:space="preserve">     Macroplacoid 1</v>
      </c>
      <c r="BL11" s="12">
        <f t="shared" si="2"/>
        <v>9</v>
      </c>
      <c r="BM11" s="48">
        <f t="shared" si="1"/>
        <v>3.71</v>
      </c>
      <c r="BN11" s="13" t="str">
        <f t="shared" si="3"/>
        <v>–</v>
      </c>
      <c r="BO11" s="49">
        <f t="shared" si="4"/>
        <v>6.1</v>
      </c>
      <c r="BP11" s="50">
        <f t="shared" si="5"/>
        <v>10.043313481321062</v>
      </c>
      <c r="BQ11" s="14" t="str">
        <f t="shared" si="10"/>
        <v>–</v>
      </c>
      <c r="BR11" s="51">
        <f t="shared" si="6"/>
        <v>13.403647549989014</v>
      </c>
      <c r="BS11" s="52">
        <f t="shared" si="7"/>
        <v>4.804444444444445</v>
      </c>
      <c r="BT11" s="53">
        <f t="shared" si="11"/>
        <v>11.698399652543463</v>
      </c>
      <c r="BU11" s="13">
        <f t="shared" si="8"/>
        <v>0.86936918382110473</v>
      </c>
      <c r="BV11" s="54">
        <f t="shared" si="12"/>
        <v>1.2596178949460903</v>
      </c>
      <c r="BW11" s="13">
        <f t="shared" si="9"/>
        <v>5.17</v>
      </c>
      <c r="BX11" s="14">
        <f t="shared" si="13"/>
        <v>12.150411280846065</v>
      </c>
    </row>
    <row r="12" spans="1:76">
      <c r="A12" s="9" t="s">
        <v>17</v>
      </c>
      <c r="B12" s="144">
        <v>4.38</v>
      </c>
      <c r="C12" s="145">
        <f t="shared" si="14"/>
        <v>10.293772032902467</v>
      </c>
      <c r="D12" s="10">
        <v>3.8</v>
      </c>
      <c r="E12" s="20">
        <f t="shared" si="15"/>
        <v>8.8003705419175535</v>
      </c>
      <c r="F12" s="10">
        <v>3.43</v>
      </c>
      <c r="G12" s="20">
        <f t="shared" si="16"/>
        <v>9.1539898585535102</v>
      </c>
      <c r="H12" s="10">
        <v>2.81</v>
      </c>
      <c r="I12" s="20">
        <f t="shared" si="17"/>
        <v>7.9988613720466839</v>
      </c>
      <c r="J12" s="10">
        <v>3.82</v>
      </c>
      <c r="K12" s="20">
        <f t="shared" si="18"/>
        <v>8.3937596132718095</v>
      </c>
      <c r="L12" s="10">
        <v>4.2</v>
      </c>
      <c r="M12" s="20">
        <f t="shared" si="19"/>
        <v>9.6529533440588384</v>
      </c>
      <c r="N12" s="10">
        <v>3.57</v>
      </c>
      <c r="O12" s="20">
        <f t="shared" si="20"/>
        <v>8.4737716591502483</v>
      </c>
      <c r="P12" s="10">
        <v>3.46</v>
      </c>
      <c r="Q12" s="20">
        <f t="shared" si="21"/>
        <v>8.4637964774951069</v>
      </c>
      <c r="R12" s="10">
        <v>3.13</v>
      </c>
      <c r="S12" s="20">
        <f t="shared" si="22"/>
        <v>8.4731997834325927</v>
      </c>
      <c r="T12" s="10"/>
      <c r="U12" s="20" t="str">
        <f t="shared" si="23"/>
        <v/>
      </c>
      <c r="V12" s="10"/>
      <c r="W12" s="20" t="str">
        <f t="shared" si="24"/>
        <v/>
      </c>
      <c r="X12" s="10"/>
      <c r="Y12" s="20" t="str">
        <f t="shared" si="25"/>
        <v/>
      </c>
      <c r="Z12" s="10"/>
      <c r="AA12" s="20" t="str">
        <f t="shared" si="26"/>
        <v/>
      </c>
      <c r="AB12" s="10"/>
      <c r="AC12" s="20" t="str">
        <f t="shared" si="27"/>
        <v/>
      </c>
      <c r="AD12" s="10"/>
      <c r="AE12" s="20" t="str">
        <f t="shared" si="28"/>
        <v/>
      </c>
      <c r="AF12" s="10"/>
      <c r="AG12" s="20" t="str">
        <f t="shared" si="29"/>
        <v/>
      </c>
      <c r="AH12" s="10"/>
      <c r="AI12" s="20" t="str">
        <f t="shared" si="30"/>
        <v/>
      </c>
      <c r="AJ12" s="10"/>
      <c r="AK12" s="20" t="str">
        <f t="shared" si="31"/>
        <v/>
      </c>
      <c r="AL12" s="10"/>
      <c r="AM12" s="20" t="str">
        <f t="shared" si="32"/>
        <v/>
      </c>
      <c r="AN12" s="10"/>
      <c r="AO12" s="20" t="str">
        <f t="shared" si="33"/>
        <v/>
      </c>
      <c r="AP12" s="10"/>
      <c r="AQ12" s="20" t="str">
        <f t="shared" si="34"/>
        <v/>
      </c>
      <c r="AR12" s="10"/>
      <c r="AS12" s="20" t="str">
        <f t="shared" si="35"/>
        <v/>
      </c>
      <c r="AT12" s="10"/>
      <c r="AU12" s="20" t="str">
        <f t="shared" si="36"/>
        <v/>
      </c>
      <c r="AV12" s="10"/>
      <c r="AW12" s="20" t="str">
        <f t="shared" si="37"/>
        <v/>
      </c>
      <c r="AX12" s="10"/>
      <c r="AY12" s="20" t="str">
        <f t="shared" si="38"/>
        <v/>
      </c>
      <c r="AZ12" s="10"/>
      <c r="BA12" s="20" t="str">
        <f t="shared" si="39"/>
        <v/>
      </c>
      <c r="BB12" s="10"/>
      <c r="BC12" s="20" t="str">
        <f t="shared" si="40"/>
        <v/>
      </c>
      <c r="BD12" s="10"/>
      <c r="BE12" s="20" t="str">
        <f t="shared" si="41"/>
        <v/>
      </c>
      <c r="BF12" s="10"/>
      <c r="BG12" s="20" t="str">
        <f t="shared" si="42"/>
        <v/>
      </c>
      <c r="BH12" s="10"/>
      <c r="BI12" s="20" t="str">
        <f t="shared" si="43"/>
        <v/>
      </c>
      <c r="BK12" s="11" t="str">
        <f t="shared" si="0"/>
        <v xml:space="preserve">     Macroplacoid 2</v>
      </c>
      <c r="BL12" s="12">
        <f t="shared" si="2"/>
        <v>9</v>
      </c>
      <c r="BM12" s="48">
        <f t="shared" si="1"/>
        <v>2.81</v>
      </c>
      <c r="BN12" s="13" t="str">
        <f t="shared" si="3"/>
        <v>–</v>
      </c>
      <c r="BO12" s="49">
        <f t="shared" si="4"/>
        <v>4.38</v>
      </c>
      <c r="BP12" s="50">
        <f t="shared" si="5"/>
        <v>7.9988613720466839</v>
      </c>
      <c r="BQ12" s="14" t="str">
        <f t="shared" si="10"/>
        <v>–</v>
      </c>
      <c r="BR12" s="51">
        <f t="shared" si="6"/>
        <v>10.293772032902467</v>
      </c>
      <c r="BS12" s="52">
        <f t="shared" si="7"/>
        <v>3.6222222222222222</v>
      </c>
      <c r="BT12" s="53">
        <f t="shared" si="11"/>
        <v>8.8560527425365336</v>
      </c>
      <c r="BU12" s="13">
        <f t="shared" si="8"/>
        <v>0.49329954839270262</v>
      </c>
      <c r="BV12" s="54">
        <f t="shared" si="12"/>
        <v>0.72362166691620911</v>
      </c>
      <c r="BW12" s="13">
        <f t="shared" si="9"/>
        <v>4.38</v>
      </c>
      <c r="BX12" s="14">
        <f t="shared" si="13"/>
        <v>10.293772032902467</v>
      </c>
    </row>
    <row r="13" spans="1:76">
      <c r="A13" s="9" t="s">
        <v>18</v>
      </c>
      <c r="B13" s="144">
        <v>5.35</v>
      </c>
      <c r="C13" s="145">
        <f t="shared" si="14"/>
        <v>12.573443008225619</v>
      </c>
      <c r="D13" s="10">
        <v>5.12</v>
      </c>
      <c r="E13" s="20">
        <f t="shared" si="15"/>
        <v>11.857341361741547</v>
      </c>
      <c r="F13" s="10">
        <v>3.49</v>
      </c>
      <c r="G13" s="20">
        <f t="shared" si="16"/>
        <v>9.3141179610354961</v>
      </c>
      <c r="H13" s="10">
        <v>3.18</v>
      </c>
      <c r="I13" s="20">
        <f t="shared" si="17"/>
        <v>9.0520922288642183</v>
      </c>
      <c r="J13" s="10">
        <v>6.02</v>
      </c>
      <c r="K13" s="20">
        <f t="shared" si="18"/>
        <v>13.227862008349813</v>
      </c>
      <c r="L13" s="10">
        <v>6.36</v>
      </c>
      <c r="M13" s="20">
        <f t="shared" si="19"/>
        <v>14.617329349574812</v>
      </c>
      <c r="N13" s="10">
        <v>4.67</v>
      </c>
      <c r="O13" s="20">
        <f t="shared" si="20"/>
        <v>11.084737716591501</v>
      </c>
      <c r="P13" s="10">
        <v>3.92</v>
      </c>
      <c r="Q13" s="20">
        <f t="shared" si="21"/>
        <v>9.5890410958904102</v>
      </c>
      <c r="R13" s="10">
        <v>4.2300000000000004</v>
      </c>
      <c r="S13" s="20">
        <f t="shared" si="22"/>
        <v>11.45100162425555</v>
      </c>
      <c r="T13" s="10"/>
      <c r="U13" s="20" t="str">
        <f t="shared" si="23"/>
        <v/>
      </c>
      <c r="V13" s="10"/>
      <c r="W13" s="20" t="str">
        <f t="shared" si="24"/>
        <v/>
      </c>
      <c r="X13" s="10"/>
      <c r="Y13" s="20" t="str">
        <f t="shared" si="25"/>
        <v/>
      </c>
      <c r="Z13" s="10"/>
      <c r="AA13" s="20" t="str">
        <f t="shared" si="26"/>
        <v/>
      </c>
      <c r="AB13" s="10"/>
      <c r="AC13" s="20" t="str">
        <f t="shared" si="27"/>
        <v/>
      </c>
      <c r="AD13" s="10"/>
      <c r="AE13" s="20" t="str">
        <f t="shared" si="28"/>
        <v/>
      </c>
      <c r="AF13" s="10"/>
      <c r="AG13" s="20" t="str">
        <f t="shared" si="29"/>
        <v/>
      </c>
      <c r="AH13" s="10"/>
      <c r="AI13" s="20" t="str">
        <f t="shared" si="30"/>
        <v/>
      </c>
      <c r="AJ13" s="10"/>
      <c r="AK13" s="20" t="str">
        <f t="shared" si="31"/>
        <v/>
      </c>
      <c r="AL13" s="10"/>
      <c r="AM13" s="20" t="str">
        <f t="shared" si="32"/>
        <v/>
      </c>
      <c r="AN13" s="10"/>
      <c r="AO13" s="20" t="str">
        <f t="shared" si="33"/>
        <v/>
      </c>
      <c r="AP13" s="10"/>
      <c r="AQ13" s="20" t="str">
        <f t="shared" si="34"/>
        <v/>
      </c>
      <c r="AR13" s="10"/>
      <c r="AS13" s="20" t="str">
        <f t="shared" si="35"/>
        <v/>
      </c>
      <c r="AT13" s="10"/>
      <c r="AU13" s="20" t="str">
        <f t="shared" si="36"/>
        <v/>
      </c>
      <c r="AV13" s="10"/>
      <c r="AW13" s="20" t="str">
        <f t="shared" si="37"/>
        <v/>
      </c>
      <c r="AX13" s="10"/>
      <c r="AY13" s="20" t="str">
        <f t="shared" si="38"/>
        <v/>
      </c>
      <c r="AZ13" s="10"/>
      <c r="BA13" s="20" t="str">
        <f t="shared" si="39"/>
        <v/>
      </c>
      <c r="BB13" s="10"/>
      <c r="BC13" s="20" t="str">
        <f t="shared" si="40"/>
        <v/>
      </c>
      <c r="BD13" s="10"/>
      <c r="BE13" s="20" t="str">
        <f t="shared" si="41"/>
        <v/>
      </c>
      <c r="BF13" s="10"/>
      <c r="BG13" s="20" t="str">
        <f t="shared" si="42"/>
        <v/>
      </c>
      <c r="BH13" s="10"/>
      <c r="BI13" s="20" t="str">
        <f t="shared" si="43"/>
        <v/>
      </c>
      <c r="BK13" s="11" t="str">
        <f t="shared" si="0"/>
        <v xml:space="preserve">     Macroplacoid 3</v>
      </c>
      <c r="BL13" s="12">
        <f t="shared" si="2"/>
        <v>9</v>
      </c>
      <c r="BM13" s="48">
        <f t="shared" si="1"/>
        <v>3.18</v>
      </c>
      <c r="BN13" s="13" t="str">
        <f t="shared" si="3"/>
        <v>–</v>
      </c>
      <c r="BO13" s="49">
        <f t="shared" si="4"/>
        <v>6.36</v>
      </c>
      <c r="BP13" s="50">
        <f t="shared" si="5"/>
        <v>9.0520922288642183</v>
      </c>
      <c r="BQ13" s="14" t="str">
        <f t="shared" si="10"/>
        <v>–</v>
      </c>
      <c r="BR13" s="51">
        <f t="shared" si="6"/>
        <v>14.617329349574812</v>
      </c>
      <c r="BS13" s="52">
        <f t="shared" si="7"/>
        <v>4.7044444444444444</v>
      </c>
      <c r="BT13" s="53">
        <f t="shared" si="11"/>
        <v>11.418551817169886</v>
      </c>
      <c r="BU13" s="13">
        <f t="shared" si="8"/>
        <v>1.1012164990490172</v>
      </c>
      <c r="BV13" s="54">
        <f t="shared" si="12"/>
        <v>1.8881359246045859</v>
      </c>
      <c r="BW13" s="13">
        <f t="shared" si="9"/>
        <v>5.35</v>
      </c>
      <c r="BX13" s="14">
        <f t="shared" si="13"/>
        <v>12.573443008225619</v>
      </c>
    </row>
    <row r="14" spans="1:76">
      <c r="A14" s="9" t="s">
        <v>19</v>
      </c>
      <c r="B14" s="144">
        <v>3.28</v>
      </c>
      <c r="C14" s="145">
        <f t="shared" si="14"/>
        <v>7.7085781433607519</v>
      </c>
      <c r="D14" s="10">
        <v>3</v>
      </c>
      <c r="E14" s="20">
        <f t="shared" si="15"/>
        <v>6.9476609541454373</v>
      </c>
      <c r="F14" s="10">
        <v>2.13</v>
      </c>
      <c r="G14" s="20">
        <f t="shared" si="16"/>
        <v>5.6845476381104882</v>
      </c>
      <c r="H14" s="10">
        <v>1.95</v>
      </c>
      <c r="I14" s="20">
        <f t="shared" si="17"/>
        <v>5.5508112724167367</v>
      </c>
      <c r="J14" s="10">
        <v>3</v>
      </c>
      <c r="K14" s="20">
        <f t="shared" si="18"/>
        <v>6.5919578114700075</v>
      </c>
      <c r="L14" s="10">
        <v>2.74</v>
      </c>
      <c r="M14" s="20">
        <f t="shared" si="19"/>
        <v>6.2974028958860035</v>
      </c>
      <c r="N14" s="10">
        <v>3.05</v>
      </c>
      <c r="O14" s="20">
        <f t="shared" si="20"/>
        <v>7.2394967956325651</v>
      </c>
      <c r="P14" s="10">
        <v>2.15</v>
      </c>
      <c r="Q14" s="20">
        <f t="shared" si="21"/>
        <v>5.2592954990215262</v>
      </c>
      <c r="R14" s="10">
        <v>1.96</v>
      </c>
      <c r="S14" s="20">
        <f t="shared" si="22"/>
        <v>5.3059014618299951</v>
      </c>
      <c r="T14" s="10"/>
      <c r="U14" s="20" t="str">
        <f t="shared" si="23"/>
        <v/>
      </c>
      <c r="V14" s="10"/>
      <c r="W14" s="20" t="str">
        <f t="shared" si="24"/>
        <v/>
      </c>
      <c r="X14" s="10"/>
      <c r="Y14" s="20" t="str">
        <f t="shared" si="25"/>
        <v/>
      </c>
      <c r="Z14" s="10"/>
      <c r="AA14" s="20" t="str">
        <f t="shared" si="26"/>
        <v/>
      </c>
      <c r="AB14" s="10"/>
      <c r="AC14" s="20" t="str">
        <f t="shared" si="27"/>
        <v/>
      </c>
      <c r="AD14" s="10"/>
      <c r="AE14" s="20" t="str">
        <f t="shared" si="28"/>
        <v/>
      </c>
      <c r="AF14" s="10"/>
      <c r="AG14" s="20" t="str">
        <f t="shared" si="29"/>
        <v/>
      </c>
      <c r="AH14" s="10"/>
      <c r="AI14" s="20" t="str">
        <f t="shared" si="30"/>
        <v/>
      </c>
      <c r="AJ14" s="10"/>
      <c r="AK14" s="20" t="str">
        <f t="shared" si="31"/>
        <v/>
      </c>
      <c r="AL14" s="10"/>
      <c r="AM14" s="20" t="str">
        <f t="shared" si="32"/>
        <v/>
      </c>
      <c r="AN14" s="10"/>
      <c r="AO14" s="20" t="str">
        <f t="shared" si="33"/>
        <v/>
      </c>
      <c r="AP14" s="10"/>
      <c r="AQ14" s="20" t="str">
        <f t="shared" si="34"/>
        <v/>
      </c>
      <c r="AR14" s="10"/>
      <c r="AS14" s="20" t="str">
        <f t="shared" si="35"/>
        <v/>
      </c>
      <c r="AT14" s="10"/>
      <c r="AU14" s="20" t="str">
        <f t="shared" si="36"/>
        <v/>
      </c>
      <c r="AV14" s="10"/>
      <c r="AW14" s="20" t="str">
        <f t="shared" si="37"/>
        <v/>
      </c>
      <c r="AX14" s="10"/>
      <c r="AY14" s="20" t="str">
        <f t="shared" si="38"/>
        <v/>
      </c>
      <c r="AZ14" s="10"/>
      <c r="BA14" s="20" t="str">
        <f t="shared" si="39"/>
        <v/>
      </c>
      <c r="BB14" s="10"/>
      <c r="BC14" s="20" t="str">
        <f t="shared" si="40"/>
        <v/>
      </c>
      <c r="BD14" s="10"/>
      <c r="BE14" s="20" t="str">
        <f t="shared" si="41"/>
        <v/>
      </c>
      <c r="BF14" s="10"/>
      <c r="BG14" s="20" t="str">
        <f t="shared" si="42"/>
        <v/>
      </c>
      <c r="BH14" s="10"/>
      <c r="BI14" s="20" t="str">
        <f t="shared" si="43"/>
        <v/>
      </c>
      <c r="BK14" s="11" t="str">
        <f t="shared" si="0"/>
        <v xml:space="preserve">     Microplacoid</v>
      </c>
      <c r="BL14" s="12">
        <f t="shared" si="2"/>
        <v>9</v>
      </c>
      <c r="BM14" s="48">
        <f t="shared" si="1"/>
        <v>1.95</v>
      </c>
      <c r="BN14" s="13" t="str">
        <f t="shared" si="3"/>
        <v>–</v>
      </c>
      <c r="BO14" s="49">
        <f t="shared" si="4"/>
        <v>3.28</v>
      </c>
      <c r="BP14" s="50">
        <f t="shared" si="5"/>
        <v>5.2592954990215262</v>
      </c>
      <c r="BQ14" s="14" t="str">
        <f t="shared" si="10"/>
        <v>–</v>
      </c>
      <c r="BR14" s="51">
        <f t="shared" si="6"/>
        <v>7.7085781433607519</v>
      </c>
      <c r="BS14" s="52">
        <f t="shared" si="7"/>
        <v>2.5844444444444448</v>
      </c>
      <c r="BT14" s="53">
        <f t="shared" si="11"/>
        <v>6.2872947190970576</v>
      </c>
      <c r="BU14" s="13">
        <f t="shared" si="8"/>
        <v>0.53125114378961691</v>
      </c>
      <c r="BV14" s="54">
        <f t="shared" si="12"/>
        <v>0.89312427318980392</v>
      </c>
      <c r="BW14" s="13">
        <f t="shared" si="9"/>
        <v>3.28</v>
      </c>
      <c r="BX14" s="14">
        <f t="shared" si="13"/>
        <v>7.7085781433607519</v>
      </c>
    </row>
    <row r="15" spans="1:76">
      <c r="A15" s="9" t="s">
        <v>20</v>
      </c>
      <c r="B15" s="144">
        <v>16.559999999999999</v>
      </c>
      <c r="C15" s="145">
        <f t="shared" si="14"/>
        <v>38.918918918918919</v>
      </c>
      <c r="D15" s="10">
        <v>16.350000000000001</v>
      </c>
      <c r="E15" s="20">
        <f t="shared" si="15"/>
        <v>37.864752200092639</v>
      </c>
      <c r="F15" s="10">
        <v>12.75</v>
      </c>
      <c r="G15" s="20">
        <f t="shared" si="16"/>
        <v>34.027221777421943</v>
      </c>
      <c r="H15" s="10">
        <v>11.69</v>
      </c>
      <c r="I15" s="20">
        <f t="shared" si="17"/>
        <v>33.276401935667515</v>
      </c>
      <c r="J15" s="10">
        <v>17.78</v>
      </c>
      <c r="K15" s="20">
        <f t="shared" si="18"/>
        <v>39.068336629312242</v>
      </c>
      <c r="L15" s="10">
        <v>18.25</v>
      </c>
      <c r="M15" s="20">
        <f t="shared" si="19"/>
        <v>41.944380602160422</v>
      </c>
      <c r="N15" s="10">
        <v>16.39</v>
      </c>
      <c r="O15" s="20">
        <f t="shared" si="20"/>
        <v>38.903394255874673</v>
      </c>
      <c r="P15" s="10">
        <v>13.49</v>
      </c>
      <c r="Q15" s="20">
        <f t="shared" si="21"/>
        <v>32.999021526418787</v>
      </c>
      <c r="R15" s="10">
        <v>12.59</v>
      </c>
      <c r="S15" s="20">
        <f t="shared" si="22"/>
        <v>34.082295614510016</v>
      </c>
      <c r="T15" s="10"/>
      <c r="U15" s="20" t="str">
        <f t="shared" si="23"/>
        <v/>
      </c>
      <c r="V15" s="10"/>
      <c r="W15" s="20" t="str">
        <f t="shared" si="24"/>
        <v/>
      </c>
      <c r="X15" s="10"/>
      <c r="Y15" s="20" t="str">
        <f t="shared" si="25"/>
        <v/>
      </c>
      <c r="Z15" s="10"/>
      <c r="AA15" s="20" t="str">
        <f t="shared" si="26"/>
        <v/>
      </c>
      <c r="AB15" s="10"/>
      <c r="AC15" s="20" t="str">
        <f t="shared" si="27"/>
        <v/>
      </c>
      <c r="AD15" s="10"/>
      <c r="AE15" s="20" t="str">
        <f t="shared" si="28"/>
        <v/>
      </c>
      <c r="AF15" s="10"/>
      <c r="AG15" s="20" t="str">
        <f t="shared" si="29"/>
        <v/>
      </c>
      <c r="AH15" s="10"/>
      <c r="AI15" s="20" t="str">
        <f t="shared" si="30"/>
        <v/>
      </c>
      <c r="AJ15" s="10"/>
      <c r="AK15" s="20" t="str">
        <f t="shared" si="31"/>
        <v/>
      </c>
      <c r="AL15" s="10"/>
      <c r="AM15" s="20" t="str">
        <f t="shared" si="32"/>
        <v/>
      </c>
      <c r="AN15" s="10"/>
      <c r="AO15" s="20" t="str">
        <f t="shared" si="33"/>
        <v/>
      </c>
      <c r="AP15" s="10"/>
      <c r="AQ15" s="20" t="str">
        <f t="shared" si="34"/>
        <v/>
      </c>
      <c r="AR15" s="10"/>
      <c r="AS15" s="20" t="str">
        <f t="shared" si="35"/>
        <v/>
      </c>
      <c r="AT15" s="10"/>
      <c r="AU15" s="20" t="str">
        <f t="shared" si="36"/>
        <v/>
      </c>
      <c r="AV15" s="10"/>
      <c r="AW15" s="20" t="str">
        <f t="shared" si="37"/>
        <v/>
      </c>
      <c r="AX15" s="10"/>
      <c r="AY15" s="20" t="str">
        <f t="shared" si="38"/>
        <v/>
      </c>
      <c r="AZ15" s="10"/>
      <c r="BA15" s="20" t="str">
        <f t="shared" si="39"/>
        <v/>
      </c>
      <c r="BB15" s="10"/>
      <c r="BC15" s="20" t="str">
        <f t="shared" si="40"/>
        <v/>
      </c>
      <c r="BD15" s="10"/>
      <c r="BE15" s="20" t="str">
        <f t="shared" si="41"/>
        <v/>
      </c>
      <c r="BF15" s="10"/>
      <c r="BG15" s="20" t="str">
        <f t="shared" si="42"/>
        <v/>
      </c>
      <c r="BH15" s="10"/>
      <c r="BI15" s="20" t="str">
        <f t="shared" si="43"/>
        <v/>
      </c>
      <c r="BK15" s="11" t="str">
        <f t="shared" si="0"/>
        <v xml:space="preserve">     Macroplacoid row</v>
      </c>
      <c r="BL15" s="12">
        <f t="shared" si="2"/>
        <v>9</v>
      </c>
      <c r="BM15" s="48">
        <f t="shared" si="1"/>
        <v>11.69</v>
      </c>
      <c r="BN15" s="13" t="str">
        <f t="shared" si="3"/>
        <v>–</v>
      </c>
      <c r="BO15" s="49">
        <f t="shared" si="4"/>
        <v>18.25</v>
      </c>
      <c r="BP15" s="50">
        <f t="shared" si="5"/>
        <v>32.999021526418787</v>
      </c>
      <c r="BQ15" s="14" t="str">
        <f t="shared" si="10"/>
        <v>–</v>
      </c>
      <c r="BR15" s="51">
        <f t="shared" si="6"/>
        <v>41.944380602160422</v>
      </c>
      <c r="BS15" s="52">
        <f t="shared" si="7"/>
        <v>15.094444444444443</v>
      </c>
      <c r="BT15" s="53">
        <f t="shared" si="11"/>
        <v>36.787191495597462</v>
      </c>
      <c r="BU15" s="13">
        <f t="shared" si="8"/>
        <v>2.4623571588577078</v>
      </c>
      <c r="BV15" s="54">
        <f t="shared" si="12"/>
        <v>3.2325242695533243</v>
      </c>
      <c r="BW15" s="13">
        <f t="shared" si="9"/>
        <v>16.559999999999999</v>
      </c>
      <c r="BX15" s="14">
        <f t="shared" si="13"/>
        <v>38.918918918918919</v>
      </c>
    </row>
    <row r="16" spans="1:76">
      <c r="A16" s="9" t="s">
        <v>21</v>
      </c>
      <c r="B16" s="144">
        <v>19.649999999999999</v>
      </c>
      <c r="C16" s="145">
        <f t="shared" si="14"/>
        <v>46.18096357226792</v>
      </c>
      <c r="D16" s="10">
        <v>20.23</v>
      </c>
      <c r="E16" s="20">
        <f t="shared" si="15"/>
        <v>46.8503937007874</v>
      </c>
      <c r="F16" s="10">
        <v>15.6</v>
      </c>
      <c r="G16" s="20">
        <f t="shared" si="16"/>
        <v>41.633306645316253</v>
      </c>
      <c r="H16" s="10">
        <v>13.94</v>
      </c>
      <c r="I16" s="20">
        <f t="shared" si="17"/>
        <v>39.681184173071443</v>
      </c>
      <c r="J16" s="10">
        <v>21.53</v>
      </c>
      <c r="K16" s="20">
        <f t="shared" si="18"/>
        <v>47.308283893649751</v>
      </c>
      <c r="L16" s="10">
        <v>21.31</v>
      </c>
      <c r="M16" s="20">
        <f t="shared" si="19"/>
        <v>48.977246609974721</v>
      </c>
      <c r="N16" s="10">
        <v>20.23</v>
      </c>
      <c r="O16" s="20">
        <f t="shared" si="20"/>
        <v>48.018039401851411</v>
      </c>
      <c r="P16" s="10">
        <v>15.96</v>
      </c>
      <c r="Q16" s="20">
        <f t="shared" si="21"/>
        <v>39.041095890410958</v>
      </c>
      <c r="R16" s="10">
        <v>15.31</v>
      </c>
      <c r="S16" s="20">
        <f t="shared" si="22"/>
        <v>41.445587439090417</v>
      </c>
      <c r="T16" s="10"/>
      <c r="U16" s="20" t="str">
        <f t="shared" si="23"/>
        <v/>
      </c>
      <c r="V16" s="10"/>
      <c r="W16" s="20" t="str">
        <f t="shared" si="24"/>
        <v/>
      </c>
      <c r="X16" s="10"/>
      <c r="Y16" s="20" t="str">
        <f t="shared" si="25"/>
        <v/>
      </c>
      <c r="Z16" s="10"/>
      <c r="AA16" s="20" t="str">
        <f t="shared" si="26"/>
        <v/>
      </c>
      <c r="AB16" s="10"/>
      <c r="AC16" s="20" t="str">
        <f t="shared" si="27"/>
        <v/>
      </c>
      <c r="AD16" s="10"/>
      <c r="AE16" s="20" t="str">
        <f t="shared" si="28"/>
        <v/>
      </c>
      <c r="AF16" s="10"/>
      <c r="AG16" s="20" t="str">
        <f t="shared" si="29"/>
        <v/>
      </c>
      <c r="AH16" s="10"/>
      <c r="AI16" s="20" t="str">
        <f t="shared" si="30"/>
        <v/>
      </c>
      <c r="AJ16" s="10"/>
      <c r="AK16" s="20" t="str">
        <f t="shared" si="31"/>
        <v/>
      </c>
      <c r="AL16" s="10"/>
      <c r="AM16" s="20" t="str">
        <f t="shared" si="32"/>
        <v/>
      </c>
      <c r="AN16" s="10"/>
      <c r="AO16" s="20" t="str">
        <f t="shared" si="33"/>
        <v/>
      </c>
      <c r="AP16" s="10"/>
      <c r="AQ16" s="20" t="str">
        <f t="shared" si="34"/>
        <v/>
      </c>
      <c r="AR16" s="10"/>
      <c r="AS16" s="20" t="str">
        <f t="shared" si="35"/>
        <v/>
      </c>
      <c r="AT16" s="10"/>
      <c r="AU16" s="20" t="str">
        <f t="shared" si="36"/>
        <v/>
      </c>
      <c r="AV16" s="10"/>
      <c r="AW16" s="20" t="str">
        <f t="shared" si="37"/>
        <v/>
      </c>
      <c r="AX16" s="10"/>
      <c r="AY16" s="20" t="str">
        <f t="shared" si="38"/>
        <v/>
      </c>
      <c r="AZ16" s="10"/>
      <c r="BA16" s="20" t="str">
        <f t="shared" si="39"/>
        <v/>
      </c>
      <c r="BB16" s="10"/>
      <c r="BC16" s="20" t="str">
        <f t="shared" si="40"/>
        <v/>
      </c>
      <c r="BD16" s="10"/>
      <c r="BE16" s="20" t="str">
        <f t="shared" si="41"/>
        <v/>
      </c>
      <c r="BF16" s="10"/>
      <c r="BG16" s="20" t="str">
        <f t="shared" si="42"/>
        <v/>
      </c>
      <c r="BH16" s="10"/>
      <c r="BI16" s="20" t="str">
        <f t="shared" si="43"/>
        <v/>
      </c>
      <c r="BK16" s="11" t="str">
        <f t="shared" si="0"/>
        <v xml:space="preserve">     Placoid row</v>
      </c>
      <c r="BL16" s="12">
        <f t="shared" si="2"/>
        <v>9</v>
      </c>
      <c r="BM16" s="48">
        <f t="shared" si="1"/>
        <v>13.94</v>
      </c>
      <c r="BN16" s="13" t="str">
        <f t="shared" si="3"/>
        <v>–</v>
      </c>
      <c r="BO16" s="49">
        <f t="shared" si="4"/>
        <v>21.53</v>
      </c>
      <c r="BP16" s="50">
        <f t="shared" si="5"/>
        <v>39.041095890410958</v>
      </c>
      <c r="BQ16" s="14" t="str">
        <f t="shared" si="10"/>
        <v>–</v>
      </c>
      <c r="BR16" s="51">
        <f t="shared" si="6"/>
        <v>48.977246609974721</v>
      </c>
      <c r="BS16" s="52">
        <f t="shared" si="7"/>
        <v>18.195555555555558</v>
      </c>
      <c r="BT16" s="53">
        <f t="shared" si="11"/>
        <v>44.348455702935588</v>
      </c>
      <c r="BU16" s="13">
        <f t="shared" si="8"/>
        <v>2.9449622710278609</v>
      </c>
      <c r="BV16" s="54">
        <f t="shared" si="12"/>
        <v>3.8571375690830521</v>
      </c>
      <c r="BW16" s="13">
        <f t="shared" si="9"/>
        <v>19.649999999999999</v>
      </c>
      <c r="BX16" s="14">
        <f t="shared" si="13"/>
        <v>46.18096357226792</v>
      </c>
    </row>
    <row r="17" spans="1:76">
      <c r="A17" s="21" t="s">
        <v>22</v>
      </c>
      <c r="B17" s="142"/>
      <c r="C17" s="143"/>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64"/>
      <c r="AF17" s="24"/>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64"/>
      <c r="BK17" s="11" t="str">
        <f t="shared" si="0"/>
        <v>Claw 1 lengths</v>
      </c>
      <c r="BL17" s="12"/>
      <c r="BM17" s="48"/>
      <c r="BN17" s="13"/>
      <c r="BO17" s="49"/>
      <c r="BP17" s="50"/>
      <c r="BQ17" s="14"/>
      <c r="BR17" s="51"/>
      <c r="BS17" s="52"/>
      <c r="BT17" s="53"/>
      <c r="BU17" s="13"/>
      <c r="BV17" s="54"/>
      <c r="BW17" s="13"/>
      <c r="BX17" s="14"/>
    </row>
    <row r="18" spans="1:76">
      <c r="A18" s="9" t="s">
        <v>23</v>
      </c>
      <c r="B18" s="144">
        <v>9.94</v>
      </c>
      <c r="C18" s="145">
        <f t="shared" ref="C18:C21" si="44">IF(AND((B18&gt;0),(B$5&gt;0)),(B18/B$5*100),"")</f>
        <v>23.36075205640423</v>
      </c>
      <c r="D18" s="10">
        <v>9.6</v>
      </c>
      <c r="E18" s="20">
        <f t="shared" ref="E18:E21" si="45">IF(AND((D18&gt;0),(D$5&gt;0)),(D18/D$5*100),"")</f>
        <v>22.232515053265402</v>
      </c>
      <c r="F18" s="10">
        <v>9.19</v>
      </c>
      <c r="G18" s="20">
        <f t="shared" ref="G18:G21" si="46">IF(AND((F18&gt;0),(F$5&gt;0)),(F18/F$5*100),"")</f>
        <v>24.526287696824127</v>
      </c>
      <c r="H18" s="10">
        <v>7.6</v>
      </c>
      <c r="I18" s="20">
        <f t="shared" ref="I18:I21" si="47">IF(AND((H18&gt;0),(H$5&gt;0)),(H18/H$5*100),"")</f>
        <v>21.633931113008824</v>
      </c>
      <c r="J18" s="10">
        <v>10.81</v>
      </c>
      <c r="K18" s="20">
        <f t="shared" ref="K18:K21" si="48">IF(AND((J18&gt;0),(J$5&gt;0)),(J18/J$5*100),"")</f>
        <v>23.753021313996925</v>
      </c>
      <c r="L18" s="10"/>
      <c r="M18" s="20" t="str">
        <f t="shared" ref="M18:M21" si="49">IF(AND((L18&gt;0),(L$5&gt;0)),(L18/L$5*100),"")</f>
        <v/>
      </c>
      <c r="N18" s="10"/>
      <c r="O18" s="20" t="str">
        <f t="shared" ref="O18:O21" si="50">IF(AND((N18&gt;0),(N$5&gt;0)),(N18/N$5*100),"")</f>
        <v/>
      </c>
      <c r="P18" s="10"/>
      <c r="Q18" s="20" t="str">
        <f t="shared" ref="Q18:Q21" si="51">IF(AND((P18&gt;0),(P$5&gt;0)),(P18/P$5*100),"")</f>
        <v/>
      </c>
      <c r="R18" s="10"/>
      <c r="S18" s="20" t="str">
        <f t="shared" ref="S18:S21" si="52">IF(AND((R18&gt;0),(R$5&gt;0)),(R18/R$5*100),"")</f>
        <v/>
      </c>
      <c r="T18" s="10"/>
      <c r="U18" s="20" t="str">
        <f t="shared" ref="U18:U21" si="53">IF(AND((T18&gt;0),(T$5&gt;0)),(T18/T$5*100),"")</f>
        <v/>
      </c>
      <c r="V18" s="10"/>
      <c r="W18" s="20" t="str">
        <f t="shared" ref="W18:W21" si="54">IF(AND((V18&gt;0),(V$5&gt;0)),(V18/V$5*100),"")</f>
        <v/>
      </c>
      <c r="X18" s="10"/>
      <c r="Y18" s="20" t="str">
        <f t="shared" ref="Y18:Y21" si="55">IF(AND((X18&gt;0),(X$5&gt;0)),(X18/X$5*100),"")</f>
        <v/>
      </c>
      <c r="Z18" s="10"/>
      <c r="AA18" s="20" t="str">
        <f t="shared" ref="AA18:AA21" si="56">IF(AND((Z18&gt;0),(Z$5&gt;0)),(Z18/Z$5*100),"")</f>
        <v/>
      </c>
      <c r="AB18" s="10"/>
      <c r="AC18" s="20" t="str">
        <f t="shared" ref="AC18:AC21" si="57">IF(AND((AB18&gt;0),(AB$5&gt;0)),(AB18/AB$5*100),"")</f>
        <v/>
      </c>
      <c r="AD18" s="10"/>
      <c r="AE18" s="20" t="str">
        <f t="shared" ref="AE18:AE21" si="58">IF(AND((AD18&gt;0),(AD$5&gt;0)),(AD18/AD$5*100),"")</f>
        <v/>
      </c>
      <c r="AF18" s="10"/>
      <c r="AG18" s="20" t="str">
        <f t="shared" ref="AG18:AG21" si="59">IF(AND((AF18&gt;0),(AF$5&gt;0)),(AF18/AF$5*100),"")</f>
        <v/>
      </c>
      <c r="AH18" s="10"/>
      <c r="AI18" s="20" t="str">
        <f t="shared" ref="AI18:AI21" si="60">IF(AND((AH18&gt;0),(AH$5&gt;0)),(AH18/AH$5*100),"")</f>
        <v/>
      </c>
      <c r="AJ18" s="10"/>
      <c r="AK18" s="20" t="str">
        <f t="shared" ref="AK18:AK21" si="61">IF(AND((AJ18&gt;0),(AJ$5&gt;0)),(AJ18/AJ$5*100),"")</f>
        <v/>
      </c>
      <c r="AL18" s="10"/>
      <c r="AM18" s="20" t="str">
        <f t="shared" ref="AM18:AM21" si="62">IF(AND((AL18&gt;0),(AL$5&gt;0)),(AL18/AL$5*100),"")</f>
        <v/>
      </c>
      <c r="AN18" s="10"/>
      <c r="AO18" s="20" t="str">
        <f t="shared" ref="AO18:AO21" si="63">IF(AND((AN18&gt;0),(AN$5&gt;0)),(AN18/AN$5*100),"")</f>
        <v/>
      </c>
      <c r="AP18" s="10"/>
      <c r="AQ18" s="20" t="str">
        <f t="shared" ref="AQ18:AQ21" si="64">IF(AND((AP18&gt;0),(AP$5&gt;0)),(AP18/AP$5*100),"")</f>
        <v/>
      </c>
      <c r="AR18" s="10"/>
      <c r="AS18" s="20" t="str">
        <f t="shared" ref="AS18:AS21" si="65">IF(AND((AR18&gt;0),(AR$5&gt;0)),(AR18/AR$5*100),"")</f>
        <v/>
      </c>
      <c r="AT18" s="10"/>
      <c r="AU18" s="20" t="str">
        <f t="shared" ref="AU18:AU21" si="66">IF(AND((AT18&gt;0),(AT$5&gt;0)),(AT18/AT$5*100),"")</f>
        <v/>
      </c>
      <c r="AV18" s="10"/>
      <c r="AW18" s="20" t="str">
        <f t="shared" ref="AW18:AW21" si="67">IF(AND((AV18&gt;0),(AV$5&gt;0)),(AV18/AV$5*100),"")</f>
        <v/>
      </c>
      <c r="AX18" s="10"/>
      <c r="AY18" s="20" t="str">
        <f t="shared" ref="AY18:AY21" si="68">IF(AND((AX18&gt;0),(AX$5&gt;0)),(AX18/AX$5*100),"")</f>
        <v/>
      </c>
      <c r="AZ18" s="10"/>
      <c r="BA18" s="20" t="str">
        <f t="shared" ref="BA18:BA21" si="69">IF(AND((AZ18&gt;0),(AZ$5&gt;0)),(AZ18/AZ$5*100),"")</f>
        <v/>
      </c>
      <c r="BB18" s="10"/>
      <c r="BC18" s="20" t="str">
        <f t="shared" ref="BC18:BC21" si="70">IF(AND((BB18&gt;0),(BB$5&gt;0)),(BB18/BB$5*100),"")</f>
        <v/>
      </c>
      <c r="BD18" s="10"/>
      <c r="BE18" s="20" t="str">
        <f t="shared" ref="BE18:BE21" si="71">IF(AND((BD18&gt;0),(BD$5&gt;0)),(BD18/BD$5*100),"")</f>
        <v/>
      </c>
      <c r="BF18" s="10"/>
      <c r="BG18" s="20" t="str">
        <f t="shared" ref="BG18:BG21" si="72">IF(AND((BF18&gt;0),(BF$5&gt;0)),(BF18/BF$5*100),"")</f>
        <v/>
      </c>
      <c r="BH18" s="10"/>
      <c r="BI18" s="20" t="str">
        <f t="shared" ref="BI18:BI21" si="73">IF(AND((BH18&gt;0),(BH$5&gt;0)),(BH18/BH$5*100),"")</f>
        <v/>
      </c>
      <c r="BK18" s="11" t="str">
        <f t="shared" si="0"/>
        <v xml:space="preserve">     External primary branch</v>
      </c>
      <c r="BL18" s="12">
        <f t="shared" si="2"/>
        <v>5</v>
      </c>
      <c r="BM18" s="48">
        <f t="shared" si="1"/>
        <v>7.6</v>
      </c>
      <c r="BN18" s="13" t="str">
        <f t="shared" si="3"/>
        <v>–</v>
      </c>
      <c r="BO18" s="49">
        <f t="shared" si="4"/>
        <v>10.81</v>
      </c>
      <c r="BP18" s="50">
        <f t="shared" si="5"/>
        <v>21.633931113008824</v>
      </c>
      <c r="BQ18" s="14" t="str">
        <f t="shared" si="10"/>
        <v>–</v>
      </c>
      <c r="BR18" s="51">
        <f t="shared" si="6"/>
        <v>24.526287696824127</v>
      </c>
      <c r="BS18" s="52">
        <f t="shared" si="7"/>
        <v>9.4280000000000008</v>
      </c>
      <c r="BT18" s="53">
        <f t="shared" si="11"/>
        <v>23.101301446699903</v>
      </c>
      <c r="BU18" s="13">
        <f t="shared" si="8"/>
        <v>1.1832032792381857</v>
      </c>
      <c r="BV18" s="54">
        <f t="shared" si="12"/>
        <v>1.1651828945451319</v>
      </c>
      <c r="BW18" s="13">
        <f t="shared" si="9"/>
        <v>9.94</v>
      </c>
      <c r="BX18" s="14">
        <f t="shared" si="13"/>
        <v>23.36075205640423</v>
      </c>
    </row>
    <row r="19" spans="1:76">
      <c r="A19" s="9" t="s">
        <v>24</v>
      </c>
      <c r="B19" s="144">
        <v>7.44</v>
      </c>
      <c r="C19" s="145">
        <f t="shared" si="44"/>
        <v>17.485311398354877</v>
      </c>
      <c r="D19" s="10">
        <v>7.59</v>
      </c>
      <c r="E19" s="20">
        <f t="shared" si="45"/>
        <v>17.577582213987959</v>
      </c>
      <c r="F19" s="10">
        <v>7.17</v>
      </c>
      <c r="G19" s="20">
        <f t="shared" si="46"/>
        <v>19.13530824659728</v>
      </c>
      <c r="H19" s="10">
        <v>5.9</v>
      </c>
      <c r="I19" s="20">
        <f t="shared" si="47"/>
        <v>16.794762311414747</v>
      </c>
      <c r="J19" s="10">
        <v>8.0299999999999994</v>
      </c>
      <c r="K19" s="20">
        <f t="shared" si="48"/>
        <v>17.644473742034716</v>
      </c>
      <c r="L19" s="10"/>
      <c r="M19" s="20" t="str">
        <f t="shared" si="49"/>
        <v/>
      </c>
      <c r="N19" s="10"/>
      <c r="O19" s="20" t="str">
        <f t="shared" si="50"/>
        <v/>
      </c>
      <c r="P19" s="10"/>
      <c r="Q19" s="20" t="str">
        <f t="shared" si="51"/>
        <v/>
      </c>
      <c r="R19" s="10"/>
      <c r="S19" s="20" t="str">
        <f t="shared" si="52"/>
        <v/>
      </c>
      <c r="T19" s="10"/>
      <c r="U19" s="20" t="str">
        <f t="shared" si="53"/>
        <v/>
      </c>
      <c r="V19" s="10"/>
      <c r="W19" s="20" t="str">
        <f t="shared" si="54"/>
        <v/>
      </c>
      <c r="X19" s="10"/>
      <c r="Y19" s="20" t="str">
        <f t="shared" si="55"/>
        <v/>
      </c>
      <c r="Z19" s="10"/>
      <c r="AA19" s="20" t="str">
        <f t="shared" si="56"/>
        <v/>
      </c>
      <c r="AB19" s="10"/>
      <c r="AC19" s="20" t="str">
        <f t="shared" si="57"/>
        <v/>
      </c>
      <c r="AD19" s="10"/>
      <c r="AE19" s="20" t="str">
        <f t="shared" si="58"/>
        <v/>
      </c>
      <c r="AF19" s="10"/>
      <c r="AG19" s="20" t="str">
        <f t="shared" si="59"/>
        <v/>
      </c>
      <c r="AH19" s="10"/>
      <c r="AI19" s="20" t="str">
        <f t="shared" si="60"/>
        <v/>
      </c>
      <c r="AJ19" s="10"/>
      <c r="AK19" s="20" t="str">
        <f t="shared" si="61"/>
        <v/>
      </c>
      <c r="AL19" s="10"/>
      <c r="AM19" s="20" t="str">
        <f t="shared" si="62"/>
        <v/>
      </c>
      <c r="AN19" s="10"/>
      <c r="AO19" s="20" t="str">
        <f t="shared" si="63"/>
        <v/>
      </c>
      <c r="AP19" s="10"/>
      <c r="AQ19" s="20" t="str">
        <f t="shared" si="64"/>
        <v/>
      </c>
      <c r="AR19" s="10"/>
      <c r="AS19" s="20" t="str">
        <f t="shared" si="65"/>
        <v/>
      </c>
      <c r="AT19" s="10"/>
      <c r="AU19" s="20" t="str">
        <f t="shared" si="66"/>
        <v/>
      </c>
      <c r="AV19" s="10"/>
      <c r="AW19" s="20" t="str">
        <f t="shared" si="67"/>
        <v/>
      </c>
      <c r="AX19" s="10"/>
      <c r="AY19" s="20" t="str">
        <f t="shared" si="68"/>
        <v/>
      </c>
      <c r="AZ19" s="10"/>
      <c r="BA19" s="20" t="str">
        <f t="shared" si="69"/>
        <v/>
      </c>
      <c r="BB19" s="10"/>
      <c r="BC19" s="20" t="str">
        <f t="shared" si="70"/>
        <v/>
      </c>
      <c r="BD19" s="10"/>
      <c r="BE19" s="20" t="str">
        <f t="shared" si="71"/>
        <v/>
      </c>
      <c r="BF19" s="10"/>
      <c r="BG19" s="20" t="str">
        <f t="shared" si="72"/>
        <v/>
      </c>
      <c r="BH19" s="10"/>
      <c r="BI19" s="20" t="str">
        <f t="shared" si="73"/>
        <v/>
      </c>
      <c r="BK19" s="11" t="str">
        <f t="shared" si="0"/>
        <v xml:space="preserve">     External secondary branch</v>
      </c>
      <c r="BL19" s="12">
        <f t="shared" si="2"/>
        <v>5</v>
      </c>
      <c r="BM19" s="48">
        <f t="shared" si="1"/>
        <v>5.9</v>
      </c>
      <c r="BN19" s="13" t="str">
        <f t="shared" si="3"/>
        <v>–</v>
      </c>
      <c r="BO19" s="49">
        <f t="shared" si="4"/>
        <v>8.0299999999999994</v>
      </c>
      <c r="BP19" s="50">
        <f t="shared" si="5"/>
        <v>16.794762311414747</v>
      </c>
      <c r="BQ19" s="14" t="str">
        <f t="shared" si="10"/>
        <v>–</v>
      </c>
      <c r="BR19" s="51">
        <f t="shared" si="6"/>
        <v>19.13530824659728</v>
      </c>
      <c r="BS19" s="52">
        <f t="shared" si="7"/>
        <v>7.2260000000000009</v>
      </c>
      <c r="BT19" s="53">
        <f t="shared" si="11"/>
        <v>17.727487582477913</v>
      </c>
      <c r="BU19" s="13">
        <f t="shared" si="8"/>
        <v>0.80407089239693252</v>
      </c>
      <c r="BV19" s="54">
        <f t="shared" si="12"/>
        <v>0.85731378079513332</v>
      </c>
      <c r="BW19" s="13">
        <f t="shared" si="9"/>
        <v>7.44</v>
      </c>
      <c r="BX19" s="14">
        <f t="shared" si="13"/>
        <v>17.485311398354877</v>
      </c>
    </row>
    <row r="20" spans="1:76">
      <c r="A20" s="9" t="s">
        <v>25</v>
      </c>
      <c r="B20" s="144">
        <v>9.35</v>
      </c>
      <c r="C20" s="145">
        <f t="shared" si="44"/>
        <v>21.974148061104586</v>
      </c>
      <c r="D20" s="10">
        <v>9.43</v>
      </c>
      <c r="E20" s="20">
        <f t="shared" si="45"/>
        <v>21.838814265863824</v>
      </c>
      <c r="F20" s="10">
        <v>8.91</v>
      </c>
      <c r="G20" s="20">
        <f t="shared" si="46"/>
        <v>23.77902321857486</v>
      </c>
      <c r="H20" s="10">
        <v>7.29</v>
      </c>
      <c r="I20" s="20">
        <f t="shared" si="47"/>
        <v>20.751494449188726</v>
      </c>
      <c r="J20" s="10">
        <v>10.51</v>
      </c>
      <c r="K20" s="20">
        <f t="shared" si="48"/>
        <v>23.093825532849923</v>
      </c>
      <c r="L20" s="10"/>
      <c r="M20" s="20" t="str">
        <f t="shared" si="49"/>
        <v/>
      </c>
      <c r="N20" s="10"/>
      <c r="O20" s="20" t="str">
        <f t="shared" si="50"/>
        <v/>
      </c>
      <c r="P20" s="10">
        <v>9.0399999999999991</v>
      </c>
      <c r="Q20" s="20">
        <f t="shared" si="51"/>
        <v>22.11350293542074</v>
      </c>
      <c r="R20" s="10">
        <v>8.18</v>
      </c>
      <c r="S20" s="20">
        <f t="shared" si="52"/>
        <v>22.144017325392529</v>
      </c>
      <c r="T20" s="10"/>
      <c r="U20" s="20" t="str">
        <f t="shared" si="53"/>
        <v/>
      </c>
      <c r="V20" s="10"/>
      <c r="W20" s="20" t="str">
        <f t="shared" si="54"/>
        <v/>
      </c>
      <c r="X20" s="10"/>
      <c r="Y20" s="20" t="str">
        <f t="shared" si="55"/>
        <v/>
      </c>
      <c r="Z20" s="10"/>
      <c r="AA20" s="20" t="str">
        <f t="shared" si="56"/>
        <v/>
      </c>
      <c r="AB20" s="10"/>
      <c r="AC20" s="20" t="str">
        <f t="shared" si="57"/>
        <v/>
      </c>
      <c r="AD20" s="10"/>
      <c r="AE20" s="20" t="str">
        <f t="shared" si="58"/>
        <v/>
      </c>
      <c r="AF20" s="10"/>
      <c r="AG20" s="20" t="str">
        <f t="shared" si="59"/>
        <v/>
      </c>
      <c r="AH20" s="10"/>
      <c r="AI20" s="20" t="str">
        <f t="shared" si="60"/>
        <v/>
      </c>
      <c r="AJ20" s="10"/>
      <c r="AK20" s="20" t="str">
        <f t="shared" si="61"/>
        <v/>
      </c>
      <c r="AL20" s="10"/>
      <c r="AM20" s="20" t="str">
        <f t="shared" si="62"/>
        <v/>
      </c>
      <c r="AN20" s="10"/>
      <c r="AO20" s="20" t="str">
        <f t="shared" si="63"/>
        <v/>
      </c>
      <c r="AP20" s="10"/>
      <c r="AQ20" s="20" t="str">
        <f t="shared" si="64"/>
        <v/>
      </c>
      <c r="AR20" s="10"/>
      <c r="AS20" s="20" t="str">
        <f t="shared" si="65"/>
        <v/>
      </c>
      <c r="AT20" s="10"/>
      <c r="AU20" s="20" t="str">
        <f t="shared" si="66"/>
        <v/>
      </c>
      <c r="AV20" s="10"/>
      <c r="AW20" s="20" t="str">
        <f t="shared" si="67"/>
        <v/>
      </c>
      <c r="AX20" s="10"/>
      <c r="AY20" s="20" t="str">
        <f t="shared" si="68"/>
        <v/>
      </c>
      <c r="AZ20" s="10"/>
      <c r="BA20" s="20" t="str">
        <f t="shared" si="69"/>
        <v/>
      </c>
      <c r="BB20" s="10"/>
      <c r="BC20" s="20" t="str">
        <f t="shared" si="70"/>
        <v/>
      </c>
      <c r="BD20" s="10"/>
      <c r="BE20" s="20" t="str">
        <f t="shared" si="71"/>
        <v/>
      </c>
      <c r="BF20" s="10"/>
      <c r="BG20" s="20" t="str">
        <f t="shared" si="72"/>
        <v/>
      </c>
      <c r="BH20" s="10"/>
      <c r="BI20" s="20" t="str">
        <f t="shared" si="73"/>
        <v/>
      </c>
      <c r="BK20" s="11" t="str">
        <f t="shared" si="0"/>
        <v xml:space="preserve">     Internal primary branch</v>
      </c>
      <c r="BL20" s="12">
        <f t="shared" si="2"/>
        <v>7</v>
      </c>
      <c r="BM20" s="48">
        <f t="shared" si="1"/>
        <v>7.29</v>
      </c>
      <c r="BN20" s="13" t="str">
        <f t="shared" si="3"/>
        <v>–</v>
      </c>
      <c r="BO20" s="49">
        <f t="shared" si="4"/>
        <v>10.51</v>
      </c>
      <c r="BP20" s="50">
        <f t="shared" si="5"/>
        <v>20.751494449188726</v>
      </c>
      <c r="BQ20" s="14" t="str">
        <f t="shared" si="10"/>
        <v>–</v>
      </c>
      <c r="BR20" s="51">
        <f t="shared" si="6"/>
        <v>23.77902321857486</v>
      </c>
      <c r="BS20" s="52">
        <f t="shared" si="7"/>
        <v>8.9585714285714282</v>
      </c>
      <c r="BT20" s="53">
        <f t="shared" si="11"/>
        <v>22.242117969770739</v>
      </c>
      <c r="BU20" s="13">
        <f t="shared" si="8"/>
        <v>1.0150275623750047</v>
      </c>
      <c r="BV20" s="54">
        <f t="shared" si="12"/>
        <v>0.96350655679693453</v>
      </c>
      <c r="BW20" s="13">
        <f t="shared" si="9"/>
        <v>9.35</v>
      </c>
      <c r="BX20" s="14">
        <f t="shared" si="13"/>
        <v>21.974148061104586</v>
      </c>
    </row>
    <row r="21" spans="1:76">
      <c r="A21" s="9" t="s">
        <v>26</v>
      </c>
      <c r="B21" s="144">
        <v>6.84</v>
      </c>
      <c r="C21" s="145">
        <f t="shared" si="44"/>
        <v>16.075205640423032</v>
      </c>
      <c r="D21" s="10">
        <v>7.11</v>
      </c>
      <c r="E21" s="20">
        <f t="shared" si="45"/>
        <v>16.465956461324687</v>
      </c>
      <c r="F21" s="10">
        <v>6.63</v>
      </c>
      <c r="G21" s="20">
        <f t="shared" si="46"/>
        <v>17.694155324259409</v>
      </c>
      <c r="H21" s="10">
        <v>5.92</v>
      </c>
      <c r="I21" s="20">
        <f t="shared" si="47"/>
        <v>16.851693709080557</v>
      </c>
      <c r="J21" s="10">
        <v>8.3000000000000007</v>
      </c>
      <c r="K21" s="20">
        <f t="shared" si="48"/>
        <v>18.237749945067019</v>
      </c>
      <c r="L21" s="10"/>
      <c r="M21" s="20" t="str">
        <f t="shared" si="49"/>
        <v/>
      </c>
      <c r="N21" s="10"/>
      <c r="O21" s="20" t="str">
        <f t="shared" si="50"/>
        <v/>
      </c>
      <c r="P21" s="10">
        <v>7.46</v>
      </c>
      <c r="Q21" s="20">
        <f t="shared" si="51"/>
        <v>18.248532289628177</v>
      </c>
      <c r="R21" s="10">
        <v>6.53</v>
      </c>
      <c r="S21" s="20">
        <f t="shared" si="52"/>
        <v>17.677314564158095</v>
      </c>
      <c r="T21" s="10"/>
      <c r="U21" s="20" t="str">
        <f t="shared" si="53"/>
        <v/>
      </c>
      <c r="V21" s="10"/>
      <c r="W21" s="20" t="str">
        <f t="shared" si="54"/>
        <v/>
      </c>
      <c r="X21" s="10"/>
      <c r="Y21" s="20" t="str">
        <f t="shared" si="55"/>
        <v/>
      </c>
      <c r="Z21" s="10"/>
      <c r="AA21" s="20" t="str">
        <f t="shared" si="56"/>
        <v/>
      </c>
      <c r="AB21" s="10"/>
      <c r="AC21" s="20" t="str">
        <f t="shared" si="57"/>
        <v/>
      </c>
      <c r="AD21" s="10"/>
      <c r="AE21" s="20" t="str">
        <f t="shared" si="58"/>
        <v/>
      </c>
      <c r="AF21" s="10"/>
      <c r="AG21" s="20" t="str">
        <f t="shared" si="59"/>
        <v/>
      </c>
      <c r="AH21" s="10"/>
      <c r="AI21" s="20" t="str">
        <f t="shared" si="60"/>
        <v/>
      </c>
      <c r="AJ21" s="10"/>
      <c r="AK21" s="20" t="str">
        <f t="shared" si="61"/>
        <v/>
      </c>
      <c r="AL21" s="10"/>
      <c r="AM21" s="20" t="str">
        <f t="shared" si="62"/>
        <v/>
      </c>
      <c r="AN21" s="10"/>
      <c r="AO21" s="20" t="str">
        <f t="shared" si="63"/>
        <v/>
      </c>
      <c r="AP21" s="10"/>
      <c r="AQ21" s="20" t="str">
        <f t="shared" si="64"/>
        <v/>
      </c>
      <c r="AR21" s="10"/>
      <c r="AS21" s="20" t="str">
        <f t="shared" si="65"/>
        <v/>
      </c>
      <c r="AT21" s="10"/>
      <c r="AU21" s="20" t="str">
        <f t="shared" si="66"/>
        <v/>
      </c>
      <c r="AV21" s="10"/>
      <c r="AW21" s="20" t="str">
        <f t="shared" si="67"/>
        <v/>
      </c>
      <c r="AX21" s="10"/>
      <c r="AY21" s="20" t="str">
        <f t="shared" si="68"/>
        <v/>
      </c>
      <c r="AZ21" s="10"/>
      <c r="BA21" s="20" t="str">
        <f t="shared" si="69"/>
        <v/>
      </c>
      <c r="BB21" s="10"/>
      <c r="BC21" s="20" t="str">
        <f t="shared" si="70"/>
        <v/>
      </c>
      <c r="BD21" s="10"/>
      <c r="BE21" s="20" t="str">
        <f t="shared" si="71"/>
        <v/>
      </c>
      <c r="BF21" s="10"/>
      <c r="BG21" s="20" t="str">
        <f t="shared" si="72"/>
        <v/>
      </c>
      <c r="BH21" s="10"/>
      <c r="BI21" s="20" t="str">
        <f t="shared" si="73"/>
        <v/>
      </c>
      <c r="BK21" s="11" t="str">
        <f t="shared" si="0"/>
        <v xml:space="preserve">     Internal secondary branch</v>
      </c>
      <c r="BL21" s="12">
        <f t="shared" si="2"/>
        <v>7</v>
      </c>
      <c r="BM21" s="48">
        <f t="shared" si="1"/>
        <v>5.92</v>
      </c>
      <c r="BN21" s="13" t="str">
        <f t="shared" si="3"/>
        <v>–</v>
      </c>
      <c r="BO21" s="49">
        <f t="shared" si="4"/>
        <v>8.3000000000000007</v>
      </c>
      <c r="BP21" s="50">
        <f t="shared" si="5"/>
        <v>16.075205640423032</v>
      </c>
      <c r="BQ21" s="14" t="str">
        <f t="shared" si="10"/>
        <v>–</v>
      </c>
      <c r="BR21" s="51">
        <f t="shared" si="6"/>
        <v>18.248532289628177</v>
      </c>
      <c r="BS21" s="52">
        <f t="shared" si="7"/>
        <v>6.97</v>
      </c>
      <c r="BT21" s="53">
        <f t="shared" si="11"/>
        <v>17.321515419134425</v>
      </c>
      <c r="BU21" s="13">
        <f t="shared" si="8"/>
        <v>0.75907838857393384</v>
      </c>
      <c r="BV21" s="54">
        <f t="shared" si="12"/>
        <v>0.8631628997684575</v>
      </c>
      <c r="BW21" s="13">
        <f t="shared" si="9"/>
        <v>6.84</v>
      </c>
      <c r="BX21" s="14">
        <f t="shared" si="13"/>
        <v>16.075205640423032</v>
      </c>
    </row>
    <row r="22" spans="1:76">
      <c r="A22" s="21" t="s">
        <v>27</v>
      </c>
      <c r="B22" s="142"/>
      <c r="C22" s="143"/>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64"/>
      <c r="AF22" s="24"/>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64"/>
      <c r="BK22" s="11" t="str">
        <f t="shared" si="0"/>
        <v>Claw 2 lengths</v>
      </c>
      <c r="BL22" s="12"/>
      <c r="BM22" s="48"/>
      <c r="BN22" s="13"/>
      <c r="BO22" s="49"/>
      <c r="BP22" s="50"/>
      <c r="BQ22" s="14"/>
      <c r="BR22" s="51"/>
      <c r="BS22" s="52"/>
      <c r="BT22" s="53"/>
      <c r="BU22" s="13"/>
      <c r="BV22" s="54"/>
      <c r="BW22" s="13"/>
      <c r="BX22" s="14"/>
    </row>
    <row r="23" spans="1:76">
      <c r="A23" s="9" t="s">
        <v>23</v>
      </c>
      <c r="B23" s="144">
        <v>10.17</v>
      </c>
      <c r="C23" s="145">
        <f t="shared" ref="C23:C26" si="74">IF(AND((B23&gt;0),(B$5&gt;0)),(B23/B$5*100),"")</f>
        <v>23.901292596944774</v>
      </c>
      <c r="D23" s="10">
        <v>9.68</v>
      </c>
      <c r="E23" s="20">
        <f t="shared" ref="E23:E26" si="75">IF(AND((D23&gt;0),(D$5&gt;0)),(D23/D$5*100),"")</f>
        <v>22.417786012042612</v>
      </c>
      <c r="F23" s="10">
        <v>8.9499999999999993</v>
      </c>
      <c r="G23" s="20">
        <f t="shared" ref="G23:G26" si="76">IF(AND((F23&gt;0),(F$5&gt;0)),(F23/F$5*100),"")</f>
        <v>23.885775286896184</v>
      </c>
      <c r="H23" s="10">
        <v>7.99</v>
      </c>
      <c r="I23" s="20">
        <f t="shared" ref="I23:I26" si="77">IF(AND((H23&gt;0),(H$5&gt;0)),(H23/H$5*100),"")</f>
        <v>22.744093367492173</v>
      </c>
      <c r="J23" s="10"/>
      <c r="K23" s="20" t="str">
        <f t="shared" ref="K23:K26" si="78">IF(AND((J23&gt;0),(J$5&gt;0)),(J23/J$5*100),"")</f>
        <v/>
      </c>
      <c r="L23" s="10">
        <v>10.76</v>
      </c>
      <c r="M23" s="20">
        <f t="shared" ref="M23:M26" si="79">IF(AND((L23&gt;0),(L$5&gt;0)),(L23/L$5*100),"")</f>
        <v>24.72994713858883</v>
      </c>
      <c r="N23" s="10"/>
      <c r="O23" s="20" t="str">
        <f t="shared" ref="O23:O26" si="80">IF(AND((N23&gt;0),(N$5&gt;0)),(N23/N$5*100),"")</f>
        <v/>
      </c>
      <c r="P23" s="10"/>
      <c r="Q23" s="20" t="str">
        <f t="shared" ref="Q23:Q26" si="81">IF(AND((P23&gt;0),(P$5&gt;0)),(P23/P$5*100),"")</f>
        <v/>
      </c>
      <c r="R23" s="10">
        <v>8.5500000000000007</v>
      </c>
      <c r="S23" s="20">
        <f t="shared" ref="S23:S26" si="82">IF(AND((R23&gt;0),(R$5&gt;0)),(R23/R$5*100),"")</f>
        <v>23.145641580942073</v>
      </c>
      <c r="T23" s="10"/>
      <c r="U23" s="20" t="str">
        <f t="shared" ref="U23:U26" si="83">IF(AND((T23&gt;0),(T$5&gt;0)),(T23/T$5*100),"")</f>
        <v/>
      </c>
      <c r="V23" s="10"/>
      <c r="W23" s="20" t="str">
        <f t="shared" ref="W23:W26" si="84">IF(AND((V23&gt;0),(V$5&gt;0)),(V23/V$5*100),"")</f>
        <v/>
      </c>
      <c r="X23" s="10"/>
      <c r="Y23" s="20" t="str">
        <f t="shared" ref="Y23:Y26" si="85">IF(AND((X23&gt;0),(X$5&gt;0)),(X23/X$5*100),"")</f>
        <v/>
      </c>
      <c r="Z23" s="10"/>
      <c r="AA23" s="20" t="str">
        <f t="shared" ref="AA23:AA26" si="86">IF(AND((Z23&gt;0),(Z$5&gt;0)),(Z23/Z$5*100),"")</f>
        <v/>
      </c>
      <c r="AB23" s="10"/>
      <c r="AC23" s="20" t="str">
        <f t="shared" ref="AC23:AC26" si="87">IF(AND((AB23&gt;0),(AB$5&gt;0)),(AB23/AB$5*100),"")</f>
        <v/>
      </c>
      <c r="AD23" s="10"/>
      <c r="AE23" s="20" t="str">
        <f t="shared" ref="AE23:AE26" si="88">IF(AND((AD23&gt;0),(AD$5&gt;0)),(AD23/AD$5*100),"")</f>
        <v/>
      </c>
      <c r="AF23" s="10"/>
      <c r="AG23" s="20" t="str">
        <f t="shared" ref="AG23:AG26" si="89">IF(AND((AF23&gt;0),(AF$5&gt;0)),(AF23/AF$5*100),"")</f>
        <v/>
      </c>
      <c r="AH23" s="10"/>
      <c r="AI23" s="20" t="str">
        <f t="shared" ref="AI23:AI26" si="90">IF(AND((AH23&gt;0),(AH$5&gt;0)),(AH23/AH$5*100),"")</f>
        <v/>
      </c>
      <c r="AJ23" s="10"/>
      <c r="AK23" s="20" t="str">
        <f t="shared" ref="AK23:AK26" si="91">IF(AND((AJ23&gt;0),(AJ$5&gt;0)),(AJ23/AJ$5*100),"")</f>
        <v/>
      </c>
      <c r="AL23" s="10"/>
      <c r="AM23" s="20" t="str">
        <f t="shared" ref="AM23:AM26" si="92">IF(AND((AL23&gt;0),(AL$5&gt;0)),(AL23/AL$5*100),"")</f>
        <v/>
      </c>
      <c r="AN23" s="10"/>
      <c r="AO23" s="20" t="str">
        <f t="shared" ref="AO23:AO26" si="93">IF(AND((AN23&gt;0),(AN$5&gt;0)),(AN23/AN$5*100),"")</f>
        <v/>
      </c>
      <c r="AP23" s="10"/>
      <c r="AQ23" s="20" t="str">
        <f t="shared" ref="AQ23:AQ26" si="94">IF(AND((AP23&gt;0),(AP$5&gt;0)),(AP23/AP$5*100),"")</f>
        <v/>
      </c>
      <c r="AR23" s="10"/>
      <c r="AS23" s="20" t="str">
        <f t="shared" ref="AS23:AS26" si="95">IF(AND((AR23&gt;0),(AR$5&gt;0)),(AR23/AR$5*100),"")</f>
        <v/>
      </c>
      <c r="AT23" s="10"/>
      <c r="AU23" s="20" t="str">
        <f t="shared" ref="AU23:AU26" si="96">IF(AND((AT23&gt;0),(AT$5&gt;0)),(AT23/AT$5*100),"")</f>
        <v/>
      </c>
      <c r="AV23" s="10"/>
      <c r="AW23" s="20" t="str">
        <f t="shared" ref="AW23:AW26" si="97">IF(AND((AV23&gt;0),(AV$5&gt;0)),(AV23/AV$5*100),"")</f>
        <v/>
      </c>
      <c r="AX23" s="10"/>
      <c r="AY23" s="20" t="str">
        <f t="shared" ref="AY23:AY26" si="98">IF(AND((AX23&gt;0),(AX$5&gt;0)),(AX23/AX$5*100),"")</f>
        <v/>
      </c>
      <c r="AZ23" s="10"/>
      <c r="BA23" s="20" t="str">
        <f t="shared" ref="BA23:BA26" si="99">IF(AND((AZ23&gt;0),(AZ$5&gt;0)),(AZ23/AZ$5*100),"")</f>
        <v/>
      </c>
      <c r="BB23" s="10"/>
      <c r="BC23" s="20" t="str">
        <f t="shared" ref="BC23:BC26" si="100">IF(AND((BB23&gt;0),(BB$5&gt;0)),(BB23/BB$5*100),"")</f>
        <v/>
      </c>
      <c r="BD23" s="10"/>
      <c r="BE23" s="20" t="str">
        <f t="shared" ref="BE23:BE26" si="101">IF(AND((BD23&gt;0),(BD$5&gt;0)),(BD23/BD$5*100),"")</f>
        <v/>
      </c>
      <c r="BF23" s="10"/>
      <c r="BG23" s="20" t="str">
        <f t="shared" ref="BG23:BG26" si="102">IF(AND((BF23&gt;0),(BF$5&gt;0)),(BF23/BF$5*100),"")</f>
        <v/>
      </c>
      <c r="BH23" s="10"/>
      <c r="BI23" s="20" t="str">
        <f t="shared" ref="BI23:BI26" si="103">IF(AND((BH23&gt;0),(BH$5&gt;0)),(BH23/BH$5*100),"")</f>
        <v/>
      </c>
      <c r="BK23" s="11" t="str">
        <f t="shared" si="0"/>
        <v xml:space="preserve">     External primary branch</v>
      </c>
      <c r="BL23" s="12">
        <f t="shared" si="2"/>
        <v>6</v>
      </c>
      <c r="BM23" s="48">
        <f t="shared" si="1"/>
        <v>7.99</v>
      </c>
      <c r="BN23" s="13" t="str">
        <f t="shared" si="3"/>
        <v>–</v>
      </c>
      <c r="BO23" s="49">
        <f t="shared" si="4"/>
        <v>10.76</v>
      </c>
      <c r="BP23" s="50">
        <f t="shared" si="5"/>
        <v>22.417786012042612</v>
      </c>
      <c r="BQ23" s="14" t="str">
        <f t="shared" si="10"/>
        <v>–</v>
      </c>
      <c r="BR23" s="51">
        <f t="shared" si="6"/>
        <v>24.72994713858883</v>
      </c>
      <c r="BS23" s="52">
        <f t="shared" si="7"/>
        <v>9.35</v>
      </c>
      <c r="BT23" s="53">
        <f t="shared" si="11"/>
        <v>23.470755997151105</v>
      </c>
      <c r="BU23" s="13">
        <f t="shared" si="8"/>
        <v>1.0410571550111918</v>
      </c>
      <c r="BV23" s="54">
        <f t="shared" si="12"/>
        <v>0.85856261924297628</v>
      </c>
      <c r="BW23" s="13">
        <f t="shared" si="9"/>
        <v>10.17</v>
      </c>
      <c r="BX23" s="14">
        <f t="shared" si="13"/>
        <v>23.901292596944774</v>
      </c>
    </row>
    <row r="24" spans="1:76">
      <c r="A24" s="9" t="s">
        <v>24</v>
      </c>
      <c r="B24" s="144">
        <v>8.0299999999999994</v>
      </c>
      <c r="C24" s="145">
        <f t="shared" si="74"/>
        <v>18.871915393654522</v>
      </c>
      <c r="D24" s="10">
        <v>7.43</v>
      </c>
      <c r="E24" s="20">
        <f t="shared" si="75"/>
        <v>17.207040296433533</v>
      </c>
      <c r="F24" s="10">
        <v>6.78</v>
      </c>
      <c r="G24" s="20">
        <f t="shared" si="76"/>
        <v>18.094475580464373</v>
      </c>
      <c r="H24" s="10">
        <v>6.58</v>
      </c>
      <c r="I24" s="20">
        <f t="shared" si="77"/>
        <v>18.730429832052376</v>
      </c>
      <c r="J24" s="10"/>
      <c r="K24" s="20" t="str">
        <f t="shared" si="78"/>
        <v/>
      </c>
      <c r="L24" s="10">
        <v>8.41</v>
      </c>
      <c r="M24" s="20">
        <f t="shared" si="79"/>
        <v>19.328889910365437</v>
      </c>
      <c r="N24" s="10"/>
      <c r="O24" s="20" t="str">
        <f t="shared" si="80"/>
        <v/>
      </c>
      <c r="P24" s="10"/>
      <c r="Q24" s="20" t="str">
        <f t="shared" si="81"/>
        <v/>
      </c>
      <c r="R24" s="10">
        <v>6.89</v>
      </c>
      <c r="S24" s="20">
        <f t="shared" si="82"/>
        <v>18.65186789388197</v>
      </c>
      <c r="T24" s="10"/>
      <c r="U24" s="20" t="str">
        <f t="shared" si="83"/>
        <v/>
      </c>
      <c r="V24" s="10"/>
      <c r="W24" s="20" t="str">
        <f t="shared" si="84"/>
        <v/>
      </c>
      <c r="X24" s="10"/>
      <c r="Y24" s="20" t="str">
        <f t="shared" si="85"/>
        <v/>
      </c>
      <c r="Z24" s="10"/>
      <c r="AA24" s="20" t="str">
        <f t="shared" si="86"/>
        <v/>
      </c>
      <c r="AB24" s="10"/>
      <c r="AC24" s="20" t="str">
        <f t="shared" si="87"/>
        <v/>
      </c>
      <c r="AD24" s="10"/>
      <c r="AE24" s="20" t="str">
        <f t="shared" si="88"/>
        <v/>
      </c>
      <c r="AF24" s="10"/>
      <c r="AG24" s="20" t="str">
        <f t="shared" si="89"/>
        <v/>
      </c>
      <c r="AH24" s="10"/>
      <c r="AI24" s="20" t="str">
        <f t="shared" si="90"/>
        <v/>
      </c>
      <c r="AJ24" s="10"/>
      <c r="AK24" s="20" t="str">
        <f t="shared" si="91"/>
        <v/>
      </c>
      <c r="AL24" s="10"/>
      <c r="AM24" s="20" t="str">
        <f t="shared" si="92"/>
        <v/>
      </c>
      <c r="AN24" s="10"/>
      <c r="AO24" s="20" t="str">
        <f t="shared" si="93"/>
        <v/>
      </c>
      <c r="AP24" s="10"/>
      <c r="AQ24" s="20" t="str">
        <f t="shared" si="94"/>
        <v/>
      </c>
      <c r="AR24" s="10"/>
      <c r="AS24" s="20" t="str">
        <f t="shared" si="95"/>
        <v/>
      </c>
      <c r="AT24" s="10"/>
      <c r="AU24" s="20" t="str">
        <f t="shared" si="96"/>
        <v/>
      </c>
      <c r="AV24" s="10"/>
      <c r="AW24" s="20" t="str">
        <f t="shared" si="97"/>
        <v/>
      </c>
      <c r="AX24" s="10"/>
      <c r="AY24" s="20" t="str">
        <f t="shared" si="98"/>
        <v/>
      </c>
      <c r="AZ24" s="10"/>
      <c r="BA24" s="20" t="str">
        <f t="shared" si="99"/>
        <v/>
      </c>
      <c r="BB24" s="10"/>
      <c r="BC24" s="20" t="str">
        <f t="shared" si="100"/>
        <v/>
      </c>
      <c r="BD24" s="10"/>
      <c r="BE24" s="20" t="str">
        <f t="shared" si="101"/>
        <v/>
      </c>
      <c r="BF24" s="10"/>
      <c r="BG24" s="20" t="str">
        <f t="shared" si="102"/>
        <v/>
      </c>
      <c r="BH24" s="10"/>
      <c r="BI24" s="20" t="str">
        <f t="shared" si="103"/>
        <v/>
      </c>
      <c r="BK24" s="11" t="str">
        <f t="shared" si="0"/>
        <v xml:space="preserve">     External secondary branch</v>
      </c>
      <c r="BL24" s="12">
        <f t="shared" si="2"/>
        <v>6</v>
      </c>
      <c r="BM24" s="48">
        <f t="shared" si="1"/>
        <v>6.58</v>
      </c>
      <c r="BN24" s="13" t="str">
        <f t="shared" si="3"/>
        <v>–</v>
      </c>
      <c r="BO24" s="49">
        <f t="shared" si="4"/>
        <v>8.41</v>
      </c>
      <c r="BP24" s="50">
        <f t="shared" si="5"/>
        <v>17.207040296433533</v>
      </c>
      <c r="BQ24" s="14" t="str">
        <f t="shared" si="10"/>
        <v>–</v>
      </c>
      <c r="BR24" s="51">
        <f t="shared" si="6"/>
        <v>19.328889910365437</v>
      </c>
      <c r="BS24" s="52">
        <f t="shared" si="7"/>
        <v>7.3533333333333344</v>
      </c>
      <c r="BT24" s="53">
        <f t="shared" si="11"/>
        <v>18.480769817808703</v>
      </c>
      <c r="BU24" s="13">
        <f t="shared" si="8"/>
        <v>0.73779852715132643</v>
      </c>
      <c r="BV24" s="54">
        <f t="shared" si="12"/>
        <v>0.73966443184438468</v>
      </c>
      <c r="BW24" s="13">
        <f t="shared" si="9"/>
        <v>8.0299999999999994</v>
      </c>
      <c r="BX24" s="14">
        <f t="shared" si="13"/>
        <v>18.871915393654522</v>
      </c>
    </row>
    <row r="25" spans="1:76">
      <c r="A25" s="9" t="s">
        <v>25</v>
      </c>
      <c r="B25" s="144">
        <v>10.11</v>
      </c>
      <c r="C25" s="145">
        <f t="shared" si="74"/>
        <v>23.760282021151585</v>
      </c>
      <c r="D25" s="10">
        <v>9.34</v>
      </c>
      <c r="E25" s="20">
        <f t="shared" si="75"/>
        <v>21.630384437239464</v>
      </c>
      <c r="F25" s="10">
        <v>8.81</v>
      </c>
      <c r="G25" s="20">
        <f t="shared" si="76"/>
        <v>23.512143047771552</v>
      </c>
      <c r="H25" s="10">
        <v>7.39</v>
      </c>
      <c r="I25" s="20">
        <f t="shared" si="77"/>
        <v>21.036151437517788</v>
      </c>
      <c r="J25" s="10"/>
      <c r="K25" s="20" t="str">
        <f t="shared" si="78"/>
        <v/>
      </c>
      <c r="L25" s="10">
        <v>10.1</v>
      </c>
      <c r="M25" s="20">
        <f t="shared" si="79"/>
        <v>23.213054470236727</v>
      </c>
      <c r="N25" s="10"/>
      <c r="O25" s="20" t="str">
        <f t="shared" si="80"/>
        <v/>
      </c>
      <c r="P25" s="10"/>
      <c r="Q25" s="20" t="str">
        <f t="shared" si="81"/>
        <v/>
      </c>
      <c r="R25" s="10">
        <v>8.1999999999999993</v>
      </c>
      <c r="S25" s="20">
        <f t="shared" si="82"/>
        <v>22.198159177043856</v>
      </c>
      <c r="T25" s="10"/>
      <c r="U25" s="20" t="str">
        <f t="shared" si="83"/>
        <v/>
      </c>
      <c r="V25" s="10"/>
      <c r="W25" s="20" t="str">
        <f t="shared" si="84"/>
        <v/>
      </c>
      <c r="X25" s="10"/>
      <c r="Y25" s="20" t="str">
        <f t="shared" si="85"/>
        <v/>
      </c>
      <c r="Z25" s="10"/>
      <c r="AA25" s="20" t="str">
        <f t="shared" si="86"/>
        <v/>
      </c>
      <c r="AB25" s="10"/>
      <c r="AC25" s="20" t="str">
        <f t="shared" si="87"/>
        <v/>
      </c>
      <c r="AD25" s="10"/>
      <c r="AE25" s="20" t="str">
        <f t="shared" si="88"/>
        <v/>
      </c>
      <c r="AF25" s="10"/>
      <c r="AG25" s="20" t="str">
        <f t="shared" si="89"/>
        <v/>
      </c>
      <c r="AH25" s="10"/>
      <c r="AI25" s="20" t="str">
        <f t="shared" si="90"/>
        <v/>
      </c>
      <c r="AJ25" s="10"/>
      <c r="AK25" s="20" t="str">
        <f t="shared" si="91"/>
        <v/>
      </c>
      <c r="AL25" s="10"/>
      <c r="AM25" s="20" t="str">
        <f t="shared" si="92"/>
        <v/>
      </c>
      <c r="AN25" s="10"/>
      <c r="AO25" s="20" t="str">
        <f t="shared" si="93"/>
        <v/>
      </c>
      <c r="AP25" s="10"/>
      <c r="AQ25" s="20" t="str">
        <f t="shared" si="94"/>
        <v/>
      </c>
      <c r="AR25" s="10"/>
      <c r="AS25" s="20" t="str">
        <f t="shared" si="95"/>
        <v/>
      </c>
      <c r="AT25" s="10"/>
      <c r="AU25" s="20" t="str">
        <f t="shared" si="96"/>
        <v/>
      </c>
      <c r="AV25" s="10"/>
      <c r="AW25" s="20" t="str">
        <f t="shared" si="97"/>
        <v/>
      </c>
      <c r="AX25" s="10"/>
      <c r="AY25" s="20" t="str">
        <f t="shared" si="98"/>
        <v/>
      </c>
      <c r="AZ25" s="10"/>
      <c r="BA25" s="20" t="str">
        <f t="shared" si="99"/>
        <v/>
      </c>
      <c r="BB25" s="10"/>
      <c r="BC25" s="20" t="str">
        <f t="shared" si="100"/>
        <v/>
      </c>
      <c r="BD25" s="10"/>
      <c r="BE25" s="20" t="str">
        <f t="shared" si="101"/>
        <v/>
      </c>
      <c r="BF25" s="10"/>
      <c r="BG25" s="20" t="str">
        <f t="shared" si="102"/>
        <v/>
      </c>
      <c r="BH25" s="10"/>
      <c r="BI25" s="20" t="str">
        <f t="shared" si="103"/>
        <v/>
      </c>
      <c r="BK25" s="11" t="str">
        <f t="shared" si="0"/>
        <v xml:space="preserve">     Internal primary branch</v>
      </c>
      <c r="BL25" s="12">
        <f t="shared" si="2"/>
        <v>6</v>
      </c>
      <c r="BM25" s="48">
        <f t="shared" si="1"/>
        <v>7.39</v>
      </c>
      <c r="BN25" s="13" t="str">
        <f t="shared" si="3"/>
        <v>–</v>
      </c>
      <c r="BO25" s="49">
        <f t="shared" si="4"/>
        <v>10.11</v>
      </c>
      <c r="BP25" s="50">
        <f t="shared" si="5"/>
        <v>21.036151437517788</v>
      </c>
      <c r="BQ25" s="14" t="str">
        <f t="shared" si="10"/>
        <v>–</v>
      </c>
      <c r="BR25" s="51">
        <f t="shared" si="6"/>
        <v>23.760282021151585</v>
      </c>
      <c r="BS25" s="52">
        <f t="shared" si="7"/>
        <v>8.9916666666666671</v>
      </c>
      <c r="BT25" s="53">
        <f t="shared" si="11"/>
        <v>22.558362431826833</v>
      </c>
      <c r="BU25" s="13">
        <f t="shared" si="8"/>
        <v>1.0793964362858806</v>
      </c>
      <c r="BV25" s="54">
        <f t="shared" si="12"/>
        <v>1.1037160578791767</v>
      </c>
      <c r="BW25" s="13">
        <f t="shared" si="9"/>
        <v>10.11</v>
      </c>
      <c r="BX25" s="14">
        <f t="shared" si="13"/>
        <v>23.760282021151585</v>
      </c>
    </row>
    <row r="26" spans="1:76">
      <c r="A26" s="9" t="s">
        <v>26</v>
      </c>
      <c r="B26" s="144">
        <v>7.7</v>
      </c>
      <c r="C26" s="145">
        <f t="shared" si="74"/>
        <v>18.096357226792012</v>
      </c>
      <c r="D26" s="10">
        <v>6.98</v>
      </c>
      <c r="E26" s="20">
        <f t="shared" si="75"/>
        <v>16.164891153311718</v>
      </c>
      <c r="F26" s="10">
        <v>6.46</v>
      </c>
      <c r="G26" s="20">
        <f t="shared" si="76"/>
        <v>17.240459033893782</v>
      </c>
      <c r="H26" s="10">
        <v>6.01</v>
      </c>
      <c r="I26" s="20">
        <f t="shared" si="77"/>
        <v>17.107884998576715</v>
      </c>
      <c r="J26" s="10"/>
      <c r="K26" s="20" t="str">
        <f t="shared" si="78"/>
        <v/>
      </c>
      <c r="L26" s="10">
        <v>7.44</v>
      </c>
      <c r="M26" s="20">
        <f t="shared" si="79"/>
        <v>17.0995173523328</v>
      </c>
      <c r="N26" s="10"/>
      <c r="O26" s="20" t="str">
        <f t="shared" si="80"/>
        <v/>
      </c>
      <c r="P26" s="10"/>
      <c r="Q26" s="20" t="str">
        <f t="shared" si="81"/>
        <v/>
      </c>
      <c r="R26" s="10">
        <v>7.16</v>
      </c>
      <c r="S26" s="20">
        <f t="shared" si="82"/>
        <v>19.38278289117488</v>
      </c>
      <c r="T26" s="10"/>
      <c r="U26" s="20" t="str">
        <f t="shared" si="83"/>
        <v/>
      </c>
      <c r="V26" s="10"/>
      <c r="W26" s="20" t="str">
        <f t="shared" si="84"/>
        <v/>
      </c>
      <c r="X26" s="10"/>
      <c r="Y26" s="20" t="str">
        <f t="shared" si="85"/>
        <v/>
      </c>
      <c r="Z26" s="10"/>
      <c r="AA26" s="20" t="str">
        <f t="shared" si="86"/>
        <v/>
      </c>
      <c r="AB26" s="10"/>
      <c r="AC26" s="20" t="str">
        <f t="shared" si="87"/>
        <v/>
      </c>
      <c r="AD26" s="10"/>
      <c r="AE26" s="20" t="str">
        <f t="shared" si="88"/>
        <v/>
      </c>
      <c r="AF26" s="10"/>
      <c r="AG26" s="20" t="str">
        <f t="shared" si="89"/>
        <v/>
      </c>
      <c r="AH26" s="10"/>
      <c r="AI26" s="20" t="str">
        <f t="shared" si="90"/>
        <v/>
      </c>
      <c r="AJ26" s="10"/>
      <c r="AK26" s="20" t="str">
        <f t="shared" si="91"/>
        <v/>
      </c>
      <c r="AL26" s="10"/>
      <c r="AM26" s="20" t="str">
        <f t="shared" si="92"/>
        <v/>
      </c>
      <c r="AN26" s="10"/>
      <c r="AO26" s="20" t="str">
        <f t="shared" si="93"/>
        <v/>
      </c>
      <c r="AP26" s="10"/>
      <c r="AQ26" s="20" t="str">
        <f t="shared" si="94"/>
        <v/>
      </c>
      <c r="AR26" s="10"/>
      <c r="AS26" s="20" t="str">
        <f t="shared" si="95"/>
        <v/>
      </c>
      <c r="AT26" s="10"/>
      <c r="AU26" s="20" t="str">
        <f t="shared" si="96"/>
        <v/>
      </c>
      <c r="AV26" s="10"/>
      <c r="AW26" s="20" t="str">
        <f t="shared" si="97"/>
        <v/>
      </c>
      <c r="AX26" s="10"/>
      <c r="AY26" s="20" t="str">
        <f t="shared" si="98"/>
        <v/>
      </c>
      <c r="AZ26" s="10"/>
      <c r="BA26" s="20" t="str">
        <f t="shared" si="99"/>
        <v/>
      </c>
      <c r="BB26" s="10"/>
      <c r="BC26" s="20" t="str">
        <f t="shared" si="100"/>
        <v/>
      </c>
      <c r="BD26" s="10"/>
      <c r="BE26" s="20" t="str">
        <f t="shared" si="101"/>
        <v/>
      </c>
      <c r="BF26" s="10"/>
      <c r="BG26" s="20" t="str">
        <f t="shared" si="102"/>
        <v/>
      </c>
      <c r="BH26" s="10"/>
      <c r="BI26" s="20" t="str">
        <f t="shared" si="103"/>
        <v/>
      </c>
      <c r="BK26" s="11" t="str">
        <f t="shared" si="0"/>
        <v xml:space="preserve">     Internal secondary branch</v>
      </c>
      <c r="BL26" s="12">
        <f t="shared" si="2"/>
        <v>6</v>
      </c>
      <c r="BM26" s="48">
        <f t="shared" si="1"/>
        <v>6.01</v>
      </c>
      <c r="BN26" s="13" t="str">
        <f t="shared" si="3"/>
        <v>–</v>
      </c>
      <c r="BO26" s="49">
        <f t="shared" si="4"/>
        <v>7.7</v>
      </c>
      <c r="BP26" s="50">
        <f t="shared" si="5"/>
        <v>16.164891153311718</v>
      </c>
      <c r="BQ26" s="14" t="str">
        <f t="shared" si="10"/>
        <v>–</v>
      </c>
      <c r="BR26" s="51">
        <f t="shared" si="6"/>
        <v>19.38278289117488</v>
      </c>
      <c r="BS26" s="52">
        <f t="shared" si="7"/>
        <v>6.958333333333333</v>
      </c>
      <c r="BT26" s="53">
        <f t="shared" si="11"/>
        <v>17.515315442680315</v>
      </c>
      <c r="BU26" s="13">
        <f t="shared" si="8"/>
        <v>0.62783490398883279</v>
      </c>
      <c r="BV26" s="54">
        <f t="shared" si="12"/>
        <v>1.1011924129376587</v>
      </c>
      <c r="BW26" s="13">
        <f t="shared" si="9"/>
        <v>7.7</v>
      </c>
      <c r="BX26" s="14">
        <f t="shared" si="13"/>
        <v>18.096357226792012</v>
      </c>
    </row>
    <row r="27" spans="1:76">
      <c r="A27" s="21" t="s">
        <v>28</v>
      </c>
      <c r="B27" s="142"/>
      <c r="C27" s="143"/>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64"/>
      <c r="AF27" s="24"/>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64"/>
      <c r="BK27" s="11" t="str">
        <f t="shared" si="0"/>
        <v>Claw 3 lengths</v>
      </c>
      <c r="BL27" s="12"/>
      <c r="BM27" s="48"/>
      <c r="BN27" s="13"/>
      <c r="BO27" s="49"/>
      <c r="BP27" s="50"/>
      <c r="BQ27" s="14"/>
      <c r="BR27" s="51"/>
      <c r="BS27" s="52"/>
      <c r="BT27" s="53"/>
      <c r="BU27" s="13"/>
      <c r="BV27" s="54"/>
      <c r="BW27" s="13"/>
      <c r="BX27" s="14"/>
    </row>
    <row r="28" spans="1:76">
      <c r="A28" s="9" t="s">
        <v>23</v>
      </c>
      <c r="B28" s="144">
        <v>10.26</v>
      </c>
      <c r="C28" s="145">
        <f t="shared" ref="C28:C31" si="104">IF(AND((B28&gt;0),(B$5&gt;0)),(B28/B$5*100),"")</f>
        <v>24.11280846063455</v>
      </c>
      <c r="D28" s="10">
        <v>9.52</v>
      </c>
      <c r="E28" s="20">
        <f t="shared" ref="E28:E31" si="105">IF(AND((D28&gt;0),(D$5&gt;0)),(D28/D$5*100),"")</f>
        <v>22.047244094488189</v>
      </c>
      <c r="F28" s="10">
        <v>9.25</v>
      </c>
      <c r="G28" s="20">
        <f t="shared" ref="G28:G31" si="106">IF(AND((F28&gt;0),(F$5&gt;0)),(F28/F$5*100),"")</f>
        <v>24.686415799306115</v>
      </c>
      <c r="H28" s="10">
        <v>7.81</v>
      </c>
      <c r="I28" s="20">
        <f t="shared" ref="I28:I31" si="107">IF(AND((H28&gt;0),(H$5&gt;0)),(H28/H$5*100),"")</f>
        <v>22.231710788499857</v>
      </c>
      <c r="J28" s="10"/>
      <c r="K28" s="20" t="str">
        <f t="shared" ref="K28:K31" si="108">IF(AND((J28&gt;0),(J$5&gt;0)),(J28/J$5*100),"")</f>
        <v/>
      </c>
      <c r="L28" s="10">
        <v>10.9</v>
      </c>
      <c r="M28" s="20">
        <f t="shared" ref="M28:M31" si="109">IF(AND((L28&gt;0),(L$5&gt;0)),(L28/L$5*100),"")</f>
        <v>25.051712250057463</v>
      </c>
      <c r="N28" s="10"/>
      <c r="O28" s="20" t="str">
        <f t="shared" ref="O28:O31" si="110">IF(AND((N28&gt;0),(N$5&gt;0)),(N28/N$5*100),"")</f>
        <v/>
      </c>
      <c r="P28" s="10">
        <v>9.25</v>
      </c>
      <c r="Q28" s="20">
        <f t="shared" ref="Q28:Q31" si="111">IF(AND((P28&gt;0),(P$5&gt;0)),(P28/P$5*100),"")</f>
        <v>22.627201565557726</v>
      </c>
      <c r="R28" s="10"/>
      <c r="S28" s="20" t="str">
        <f t="shared" ref="S28:S31" si="112">IF(AND((R28&gt;0),(R$5&gt;0)),(R28/R$5*100),"")</f>
        <v/>
      </c>
      <c r="T28" s="10"/>
      <c r="U28" s="20" t="str">
        <f t="shared" ref="U28:U31" si="113">IF(AND((T28&gt;0),(T$5&gt;0)),(T28/T$5*100),"")</f>
        <v/>
      </c>
      <c r="V28" s="10"/>
      <c r="W28" s="20" t="str">
        <f t="shared" ref="W28:W31" si="114">IF(AND((V28&gt;0),(V$5&gt;0)),(V28/V$5*100),"")</f>
        <v/>
      </c>
      <c r="X28" s="10"/>
      <c r="Y28" s="20" t="str">
        <f t="shared" ref="Y28:Y31" si="115">IF(AND((X28&gt;0),(X$5&gt;0)),(X28/X$5*100),"")</f>
        <v/>
      </c>
      <c r="Z28" s="10"/>
      <c r="AA28" s="20" t="str">
        <f t="shared" ref="AA28:AA31" si="116">IF(AND((Z28&gt;0),(Z$5&gt;0)),(Z28/Z$5*100),"")</f>
        <v/>
      </c>
      <c r="AB28" s="10"/>
      <c r="AC28" s="20" t="str">
        <f t="shared" ref="AC28:AC31" si="117">IF(AND((AB28&gt;0),(AB$5&gt;0)),(AB28/AB$5*100),"")</f>
        <v/>
      </c>
      <c r="AD28" s="10"/>
      <c r="AE28" s="20" t="str">
        <f t="shared" ref="AE28:AE31" si="118">IF(AND((AD28&gt;0),(AD$5&gt;0)),(AD28/AD$5*100),"")</f>
        <v/>
      </c>
      <c r="AF28" s="10"/>
      <c r="AG28" s="20" t="str">
        <f t="shared" ref="AG28:AG31" si="119">IF(AND((AF28&gt;0),(AF$5&gt;0)),(AF28/AF$5*100),"")</f>
        <v/>
      </c>
      <c r="AH28" s="10"/>
      <c r="AI28" s="20" t="str">
        <f t="shared" ref="AI28:AI31" si="120">IF(AND((AH28&gt;0),(AH$5&gt;0)),(AH28/AH$5*100),"")</f>
        <v/>
      </c>
      <c r="AJ28" s="10"/>
      <c r="AK28" s="20" t="str">
        <f t="shared" ref="AK28:AK31" si="121">IF(AND((AJ28&gt;0),(AJ$5&gt;0)),(AJ28/AJ$5*100),"")</f>
        <v/>
      </c>
      <c r="AL28" s="10"/>
      <c r="AM28" s="20" t="str">
        <f t="shared" ref="AM28:AM31" si="122">IF(AND((AL28&gt;0),(AL$5&gt;0)),(AL28/AL$5*100),"")</f>
        <v/>
      </c>
      <c r="AN28" s="10"/>
      <c r="AO28" s="20" t="str">
        <f t="shared" ref="AO28:AO31" si="123">IF(AND((AN28&gt;0),(AN$5&gt;0)),(AN28/AN$5*100),"")</f>
        <v/>
      </c>
      <c r="AP28" s="10"/>
      <c r="AQ28" s="20" t="str">
        <f t="shared" ref="AQ28:AQ31" si="124">IF(AND((AP28&gt;0),(AP$5&gt;0)),(AP28/AP$5*100),"")</f>
        <v/>
      </c>
      <c r="AR28" s="10"/>
      <c r="AS28" s="20" t="str">
        <f t="shared" ref="AS28:AS31" si="125">IF(AND((AR28&gt;0),(AR$5&gt;0)),(AR28/AR$5*100),"")</f>
        <v/>
      </c>
      <c r="AT28" s="10"/>
      <c r="AU28" s="20" t="str">
        <f t="shared" ref="AU28:AU31" si="126">IF(AND((AT28&gt;0),(AT$5&gt;0)),(AT28/AT$5*100),"")</f>
        <v/>
      </c>
      <c r="AV28" s="10"/>
      <c r="AW28" s="20" t="str">
        <f t="shared" ref="AW28:AW31" si="127">IF(AND((AV28&gt;0),(AV$5&gt;0)),(AV28/AV$5*100),"")</f>
        <v/>
      </c>
      <c r="AX28" s="10"/>
      <c r="AY28" s="20" t="str">
        <f t="shared" ref="AY28:AY31" si="128">IF(AND((AX28&gt;0),(AX$5&gt;0)),(AX28/AX$5*100),"")</f>
        <v/>
      </c>
      <c r="AZ28" s="10"/>
      <c r="BA28" s="20" t="str">
        <f t="shared" ref="BA28:BA31" si="129">IF(AND((AZ28&gt;0),(AZ$5&gt;0)),(AZ28/AZ$5*100),"")</f>
        <v/>
      </c>
      <c r="BB28" s="10"/>
      <c r="BC28" s="20" t="str">
        <f t="shared" ref="BC28:BC31" si="130">IF(AND((BB28&gt;0),(BB$5&gt;0)),(BB28/BB$5*100),"")</f>
        <v/>
      </c>
      <c r="BD28" s="10"/>
      <c r="BE28" s="20" t="str">
        <f t="shared" ref="BE28:BE31" si="131">IF(AND((BD28&gt;0),(BD$5&gt;0)),(BD28/BD$5*100),"")</f>
        <v/>
      </c>
      <c r="BF28" s="10"/>
      <c r="BG28" s="20" t="str">
        <f t="shared" ref="BG28:BG31" si="132">IF(AND((BF28&gt;0),(BF$5&gt;0)),(BF28/BF$5*100),"")</f>
        <v/>
      </c>
      <c r="BH28" s="10"/>
      <c r="BI28" s="20" t="str">
        <f t="shared" ref="BI28:BI31" si="133">IF(AND((BH28&gt;0),(BH$5&gt;0)),(BH28/BH$5*100),"")</f>
        <v/>
      </c>
      <c r="BK28" s="11" t="str">
        <f t="shared" si="0"/>
        <v xml:space="preserve">     External primary branch</v>
      </c>
      <c r="BL28" s="12">
        <f t="shared" si="2"/>
        <v>6</v>
      </c>
      <c r="BM28" s="48">
        <f t="shared" si="1"/>
        <v>7.81</v>
      </c>
      <c r="BN28" s="13" t="str">
        <f t="shared" si="3"/>
        <v>–</v>
      </c>
      <c r="BO28" s="49">
        <f t="shared" si="4"/>
        <v>10.9</v>
      </c>
      <c r="BP28" s="50">
        <f t="shared" si="5"/>
        <v>22.047244094488189</v>
      </c>
      <c r="BQ28" s="14" t="str">
        <f t="shared" si="10"/>
        <v>–</v>
      </c>
      <c r="BR28" s="51">
        <f t="shared" si="6"/>
        <v>25.051712250057463</v>
      </c>
      <c r="BS28" s="52">
        <f t="shared" si="7"/>
        <v>9.4983333333333331</v>
      </c>
      <c r="BT28" s="53">
        <f t="shared" si="11"/>
        <v>23.459515493090649</v>
      </c>
      <c r="BU28" s="13">
        <f t="shared" si="8"/>
        <v>1.0506267970438747</v>
      </c>
      <c r="BV28" s="54">
        <f t="shared" si="12"/>
        <v>1.3162011962933835</v>
      </c>
      <c r="BW28" s="13">
        <f t="shared" si="9"/>
        <v>10.26</v>
      </c>
      <c r="BX28" s="14">
        <f t="shared" si="13"/>
        <v>24.11280846063455</v>
      </c>
    </row>
    <row r="29" spans="1:76">
      <c r="A29" s="9" t="s">
        <v>24</v>
      </c>
      <c r="B29" s="144">
        <v>7.95</v>
      </c>
      <c r="C29" s="145">
        <f t="shared" si="104"/>
        <v>18.683901292596946</v>
      </c>
      <c r="D29" s="10">
        <v>7.41</v>
      </c>
      <c r="E29" s="20">
        <f t="shared" si="105"/>
        <v>17.160722556739231</v>
      </c>
      <c r="F29" s="10">
        <v>7</v>
      </c>
      <c r="G29" s="20">
        <f t="shared" si="106"/>
        <v>18.681611956231652</v>
      </c>
      <c r="H29" s="10">
        <v>6.08</v>
      </c>
      <c r="I29" s="20">
        <f t="shared" si="107"/>
        <v>17.307144890407059</v>
      </c>
      <c r="J29" s="10"/>
      <c r="K29" s="20" t="str">
        <f t="shared" si="108"/>
        <v/>
      </c>
      <c r="L29" s="10">
        <v>8.76</v>
      </c>
      <c r="M29" s="20">
        <f t="shared" si="109"/>
        <v>20.133302689037002</v>
      </c>
      <c r="N29" s="10"/>
      <c r="O29" s="20" t="str">
        <f t="shared" si="110"/>
        <v/>
      </c>
      <c r="P29" s="10">
        <v>7.64</v>
      </c>
      <c r="Q29" s="20">
        <f t="shared" si="111"/>
        <v>18.688845401174166</v>
      </c>
      <c r="R29" s="10"/>
      <c r="S29" s="20" t="str">
        <f t="shared" si="112"/>
        <v/>
      </c>
      <c r="T29" s="10"/>
      <c r="U29" s="20" t="str">
        <f t="shared" si="113"/>
        <v/>
      </c>
      <c r="V29" s="10"/>
      <c r="W29" s="20" t="str">
        <f t="shared" si="114"/>
        <v/>
      </c>
      <c r="X29" s="10"/>
      <c r="Y29" s="20" t="str">
        <f t="shared" si="115"/>
        <v/>
      </c>
      <c r="Z29" s="10"/>
      <c r="AA29" s="20" t="str">
        <f t="shared" si="116"/>
        <v/>
      </c>
      <c r="AB29" s="10"/>
      <c r="AC29" s="20" t="str">
        <f t="shared" si="117"/>
        <v/>
      </c>
      <c r="AD29" s="10"/>
      <c r="AE29" s="20" t="str">
        <f t="shared" si="118"/>
        <v/>
      </c>
      <c r="AF29" s="10"/>
      <c r="AG29" s="20" t="str">
        <f t="shared" si="119"/>
        <v/>
      </c>
      <c r="AH29" s="10"/>
      <c r="AI29" s="20" t="str">
        <f t="shared" si="120"/>
        <v/>
      </c>
      <c r="AJ29" s="10"/>
      <c r="AK29" s="20" t="str">
        <f t="shared" si="121"/>
        <v/>
      </c>
      <c r="AL29" s="10"/>
      <c r="AM29" s="20" t="str">
        <f t="shared" si="122"/>
        <v/>
      </c>
      <c r="AN29" s="10"/>
      <c r="AO29" s="20" t="str">
        <f t="shared" si="123"/>
        <v/>
      </c>
      <c r="AP29" s="10"/>
      <c r="AQ29" s="20" t="str">
        <f t="shared" si="124"/>
        <v/>
      </c>
      <c r="AR29" s="10"/>
      <c r="AS29" s="20" t="str">
        <f t="shared" si="125"/>
        <v/>
      </c>
      <c r="AT29" s="10"/>
      <c r="AU29" s="20" t="str">
        <f t="shared" si="126"/>
        <v/>
      </c>
      <c r="AV29" s="10"/>
      <c r="AW29" s="20" t="str">
        <f t="shared" si="127"/>
        <v/>
      </c>
      <c r="AX29" s="10"/>
      <c r="AY29" s="20" t="str">
        <f t="shared" si="128"/>
        <v/>
      </c>
      <c r="AZ29" s="10"/>
      <c r="BA29" s="20" t="str">
        <f t="shared" si="129"/>
        <v/>
      </c>
      <c r="BB29" s="10"/>
      <c r="BC29" s="20" t="str">
        <f t="shared" si="130"/>
        <v/>
      </c>
      <c r="BD29" s="10"/>
      <c r="BE29" s="20" t="str">
        <f t="shared" si="131"/>
        <v/>
      </c>
      <c r="BF29" s="10"/>
      <c r="BG29" s="20" t="str">
        <f t="shared" si="132"/>
        <v/>
      </c>
      <c r="BH29" s="10"/>
      <c r="BI29" s="20" t="str">
        <f t="shared" si="133"/>
        <v/>
      </c>
      <c r="BK29" s="11" t="str">
        <f t="shared" si="0"/>
        <v xml:space="preserve">     External secondary branch</v>
      </c>
      <c r="BL29" s="12">
        <f t="shared" si="2"/>
        <v>6</v>
      </c>
      <c r="BM29" s="48">
        <f t="shared" si="1"/>
        <v>6.08</v>
      </c>
      <c r="BN29" s="13" t="str">
        <f t="shared" si="3"/>
        <v>–</v>
      </c>
      <c r="BO29" s="49">
        <f t="shared" si="4"/>
        <v>8.76</v>
      </c>
      <c r="BP29" s="50">
        <f t="shared" si="5"/>
        <v>17.160722556739231</v>
      </c>
      <c r="BQ29" s="14" t="str">
        <f t="shared" si="10"/>
        <v>–</v>
      </c>
      <c r="BR29" s="51">
        <f t="shared" si="6"/>
        <v>20.133302689037002</v>
      </c>
      <c r="BS29" s="52">
        <f t="shared" si="7"/>
        <v>7.4733333333333327</v>
      </c>
      <c r="BT29" s="53">
        <f t="shared" si="11"/>
        <v>18.442588131031009</v>
      </c>
      <c r="BU29" s="13">
        <f t="shared" si="8"/>
        <v>0.90331980309670745</v>
      </c>
      <c r="BV29" s="54">
        <f t="shared" si="12"/>
        <v>1.0924223994356088</v>
      </c>
      <c r="BW29" s="13">
        <f t="shared" si="9"/>
        <v>7.95</v>
      </c>
      <c r="BX29" s="14">
        <f t="shared" si="13"/>
        <v>18.683901292596946</v>
      </c>
    </row>
    <row r="30" spans="1:76">
      <c r="A30" s="9" t="s">
        <v>25</v>
      </c>
      <c r="B30" s="144">
        <v>10.14</v>
      </c>
      <c r="C30" s="145">
        <f t="shared" si="104"/>
        <v>23.830787309048183</v>
      </c>
      <c r="D30" s="10">
        <v>9.75</v>
      </c>
      <c r="E30" s="20">
        <f t="shared" si="105"/>
        <v>22.579898100972674</v>
      </c>
      <c r="F30" s="10">
        <v>8.67</v>
      </c>
      <c r="G30" s="20">
        <f t="shared" si="106"/>
        <v>23.138510808646917</v>
      </c>
      <c r="H30" s="10">
        <v>7.08</v>
      </c>
      <c r="I30" s="20">
        <f t="shared" si="107"/>
        <v>20.153714773697693</v>
      </c>
      <c r="J30" s="10">
        <v>10.62</v>
      </c>
      <c r="K30" s="20">
        <f t="shared" si="108"/>
        <v>23.335530652603822</v>
      </c>
      <c r="L30" s="10">
        <v>10.69</v>
      </c>
      <c r="M30" s="20">
        <f t="shared" si="109"/>
        <v>24.569064582854516</v>
      </c>
      <c r="N30" s="10"/>
      <c r="O30" s="20" t="str">
        <f t="shared" si="110"/>
        <v/>
      </c>
      <c r="P30" s="10">
        <v>8.94</v>
      </c>
      <c r="Q30" s="20">
        <f t="shared" si="111"/>
        <v>21.868884540117413</v>
      </c>
      <c r="R30" s="10"/>
      <c r="S30" s="20" t="str">
        <f t="shared" si="112"/>
        <v/>
      </c>
      <c r="T30" s="10"/>
      <c r="U30" s="20" t="str">
        <f t="shared" si="113"/>
        <v/>
      </c>
      <c r="V30" s="10"/>
      <c r="W30" s="20" t="str">
        <f t="shared" si="114"/>
        <v/>
      </c>
      <c r="X30" s="10"/>
      <c r="Y30" s="20" t="str">
        <f t="shared" si="115"/>
        <v/>
      </c>
      <c r="Z30" s="10"/>
      <c r="AA30" s="20" t="str">
        <f t="shared" si="116"/>
        <v/>
      </c>
      <c r="AB30" s="10"/>
      <c r="AC30" s="20" t="str">
        <f t="shared" si="117"/>
        <v/>
      </c>
      <c r="AD30" s="10"/>
      <c r="AE30" s="20" t="str">
        <f t="shared" si="118"/>
        <v/>
      </c>
      <c r="AF30" s="10"/>
      <c r="AG30" s="20" t="str">
        <f t="shared" si="119"/>
        <v/>
      </c>
      <c r="AH30" s="10"/>
      <c r="AI30" s="20" t="str">
        <f t="shared" si="120"/>
        <v/>
      </c>
      <c r="AJ30" s="10"/>
      <c r="AK30" s="20" t="str">
        <f t="shared" si="121"/>
        <v/>
      </c>
      <c r="AL30" s="10"/>
      <c r="AM30" s="20" t="str">
        <f t="shared" si="122"/>
        <v/>
      </c>
      <c r="AN30" s="10"/>
      <c r="AO30" s="20" t="str">
        <f t="shared" si="123"/>
        <v/>
      </c>
      <c r="AP30" s="10"/>
      <c r="AQ30" s="20" t="str">
        <f t="shared" si="124"/>
        <v/>
      </c>
      <c r="AR30" s="10"/>
      <c r="AS30" s="20" t="str">
        <f t="shared" si="125"/>
        <v/>
      </c>
      <c r="AT30" s="10"/>
      <c r="AU30" s="20" t="str">
        <f t="shared" si="126"/>
        <v/>
      </c>
      <c r="AV30" s="10"/>
      <c r="AW30" s="20" t="str">
        <f t="shared" si="127"/>
        <v/>
      </c>
      <c r="AX30" s="10"/>
      <c r="AY30" s="20" t="str">
        <f t="shared" si="128"/>
        <v/>
      </c>
      <c r="AZ30" s="10"/>
      <c r="BA30" s="20" t="str">
        <f t="shared" si="129"/>
        <v/>
      </c>
      <c r="BB30" s="10"/>
      <c r="BC30" s="20" t="str">
        <f t="shared" si="130"/>
        <v/>
      </c>
      <c r="BD30" s="10"/>
      <c r="BE30" s="20" t="str">
        <f t="shared" si="131"/>
        <v/>
      </c>
      <c r="BF30" s="10"/>
      <c r="BG30" s="20" t="str">
        <f t="shared" si="132"/>
        <v/>
      </c>
      <c r="BH30" s="10"/>
      <c r="BI30" s="20" t="str">
        <f t="shared" si="133"/>
        <v/>
      </c>
      <c r="BK30" s="11" t="str">
        <f t="shared" si="0"/>
        <v xml:space="preserve">     Internal primary branch</v>
      </c>
      <c r="BL30" s="12">
        <f t="shared" si="2"/>
        <v>7</v>
      </c>
      <c r="BM30" s="48">
        <f t="shared" si="1"/>
        <v>7.08</v>
      </c>
      <c r="BN30" s="13" t="str">
        <f t="shared" si="3"/>
        <v>–</v>
      </c>
      <c r="BO30" s="49">
        <f t="shared" si="4"/>
        <v>10.69</v>
      </c>
      <c r="BP30" s="50">
        <f t="shared" si="5"/>
        <v>20.153714773697693</v>
      </c>
      <c r="BQ30" s="14" t="str">
        <f t="shared" si="10"/>
        <v>–</v>
      </c>
      <c r="BR30" s="51">
        <f t="shared" si="6"/>
        <v>24.569064582854516</v>
      </c>
      <c r="BS30" s="52">
        <f t="shared" si="7"/>
        <v>9.4128571428571437</v>
      </c>
      <c r="BT30" s="53">
        <f t="shared" si="11"/>
        <v>22.782341538277318</v>
      </c>
      <c r="BU30" s="13">
        <f t="shared" si="8"/>
        <v>1.2876556771346537</v>
      </c>
      <c r="BV30" s="54">
        <f t="shared" si="12"/>
        <v>1.4439274114889369</v>
      </c>
      <c r="BW30" s="13">
        <f t="shared" si="9"/>
        <v>10.14</v>
      </c>
      <c r="BX30" s="14">
        <f t="shared" si="13"/>
        <v>23.830787309048183</v>
      </c>
    </row>
    <row r="31" spans="1:76">
      <c r="A31" s="9" t="s">
        <v>26</v>
      </c>
      <c r="B31" s="144">
        <v>7.84</v>
      </c>
      <c r="C31" s="145">
        <f t="shared" si="104"/>
        <v>18.425381903642773</v>
      </c>
      <c r="D31" s="10">
        <v>7.06</v>
      </c>
      <c r="E31" s="20">
        <f t="shared" si="105"/>
        <v>16.350162112088928</v>
      </c>
      <c r="F31" s="10">
        <v>6.16</v>
      </c>
      <c r="G31" s="20">
        <f t="shared" si="106"/>
        <v>16.439818521483854</v>
      </c>
      <c r="H31" s="10">
        <v>5.8</v>
      </c>
      <c r="I31" s="20">
        <f t="shared" si="107"/>
        <v>16.510105323085682</v>
      </c>
      <c r="J31" s="10">
        <v>8.17</v>
      </c>
      <c r="K31" s="20">
        <f t="shared" si="108"/>
        <v>17.95209843990332</v>
      </c>
      <c r="L31" s="10">
        <v>7.93</v>
      </c>
      <c r="M31" s="20">
        <f t="shared" si="109"/>
        <v>18.225695242472995</v>
      </c>
      <c r="N31" s="10"/>
      <c r="O31" s="20" t="str">
        <f t="shared" si="110"/>
        <v/>
      </c>
      <c r="P31" s="10">
        <v>7.41</v>
      </c>
      <c r="Q31" s="20">
        <f t="shared" si="111"/>
        <v>18.126223091976517</v>
      </c>
      <c r="R31" s="10"/>
      <c r="S31" s="20" t="str">
        <f t="shared" si="112"/>
        <v/>
      </c>
      <c r="T31" s="10"/>
      <c r="U31" s="20" t="str">
        <f t="shared" si="113"/>
        <v/>
      </c>
      <c r="V31" s="10"/>
      <c r="W31" s="20" t="str">
        <f t="shared" si="114"/>
        <v/>
      </c>
      <c r="X31" s="10"/>
      <c r="Y31" s="20" t="str">
        <f t="shared" si="115"/>
        <v/>
      </c>
      <c r="Z31" s="10"/>
      <c r="AA31" s="20" t="str">
        <f t="shared" si="116"/>
        <v/>
      </c>
      <c r="AB31" s="10"/>
      <c r="AC31" s="20" t="str">
        <f t="shared" si="117"/>
        <v/>
      </c>
      <c r="AD31" s="10"/>
      <c r="AE31" s="20" t="str">
        <f t="shared" si="118"/>
        <v/>
      </c>
      <c r="AF31" s="10"/>
      <c r="AG31" s="20" t="str">
        <f t="shared" si="119"/>
        <v/>
      </c>
      <c r="AH31" s="10"/>
      <c r="AI31" s="20" t="str">
        <f t="shared" si="120"/>
        <v/>
      </c>
      <c r="AJ31" s="10"/>
      <c r="AK31" s="20" t="str">
        <f t="shared" si="121"/>
        <v/>
      </c>
      <c r="AL31" s="10"/>
      <c r="AM31" s="20" t="str">
        <f t="shared" si="122"/>
        <v/>
      </c>
      <c r="AN31" s="10"/>
      <c r="AO31" s="20" t="str">
        <f t="shared" si="123"/>
        <v/>
      </c>
      <c r="AP31" s="10"/>
      <c r="AQ31" s="20" t="str">
        <f t="shared" si="124"/>
        <v/>
      </c>
      <c r="AR31" s="10"/>
      <c r="AS31" s="20" t="str">
        <f t="shared" si="125"/>
        <v/>
      </c>
      <c r="AT31" s="10"/>
      <c r="AU31" s="20" t="str">
        <f t="shared" si="126"/>
        <v/>
      </c>
      <c r="AV31" s="10"/>
      <c r="AW31" s="20" t="str">
        <f t="shared" si="127"/>
        <v/>
      </c>
      <c r="AX31" s="10"/>
      <c r="AY31" s="20" t="str">
        <f t="shared" si="128"/>
        <v/>
      </c>
      <c r="AZ31" s="10"/>
      <c r="BA31" s="20" t="str">
        <f t="shared" si="129"/>
        <v/>
      </c>
      <c r="BB31" s="10"/>
      <c r="BC31" s="20" t="str">
        <f t="shared" si="130"/>
        <v/>
      </c>
      <c r="BD31" s="10"/>
      <c r="BE31" s="20" t="str">
        <f t="shared" si="131"/>
        <v/>
      </c>
      <c r="BF31" s="10"/>
      <c r="BG31" s="20" t="str">
        <f t="shared" si="132"/>
        <v/>
      </c>
      <c r="BH31" s="10"/>
      <c r="BI31" s="20" t="str">
        <f t="shared" si="133"/>
        <v/>
      </c>
      <c r="BK31" s="11" t="str">
        <f t="shared" si="0"/>
        <v xml:space="preserve">     Internal secondary branch</v>
      </c>
      <c r="BL31" s="12">
        <f t="shared" si="2"/>
        <v>7</v>
      </c>
      <c r="BM31" s="48">
        <f t="shared" si="1"/>
        <v>5.8</v>
      </c>
      <c r="BN31" s="13" t="str">
        <f t="shared" si="3"/>
        <v>–</v>
      </c>
      <c r="BO31" s="49">
        <f t="shared" si="4"/>
        <v>8.17</v>
      </c>
      <c r="BP31" s="50">
        <f t="shared" si="5"/>
        <v>16.350162112088928</v>
      </c>
      <c r="BQ31" s="14" t="str">
        <f t="shared" si="10"/>
        <v>–</v>
      </c>
      <c r="BR31" s="51">
        <f t="shared" si="6"/>
        <v>18.425381903642773</v>
      </c>
      <c r="BS31" s="52">
        <f t="shared" si="7"/>
        <v>7.1957142857142866</v>
      </c>
      <c r="BT31" s="53">
        <f t="shared" si="11"/>
        <v>17.432783519236295</v>
      </c>
      <c r="BU31" s="13">
        <f t="shared" si="8"/>
        <v>0.91182705127044539</v>
      </c>
      <c r="BV31" s="54">
        <f t="shared" si="12"/>
        <v>0.94638704494770376</v>
      </c>
      <c r="BW31" s="13">
        <f t="shared" si="9"/>
        <v>7.84</v>
      </c>
      <c r="BX31" s="14">
        <f t="shared" si="13"/>
        <v>18.425381903642773</v>
      </c>
    </row>
    <row r="32" spans="1:76">
      <c r="A32" s="21" t="s">
        <v>29</v>
      </c>
      <c r="B32" s="142"/>
      <c r="C32" s="143"/>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64"/>
      <c r="AF32" s="24"/>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64"/>
      <c r="BK32" s="11" t="str">
        <f t="shared" si="0"/>
        <v>Claw 4 lengths</v>
      </c>
      <c r="BL32" s="12"/>
      <c r="BM32" s="48"/>
      <c r="BN32" s="13"/>
      <c r="BO32" s="49"/>
      <c r="BP32" s="50"/>
      <c r="BQ32" s="14"/>
      <c r="BR32" s="51"/>
      <c r="BS32" s="52"/>
      <c r="BT32" s="53"/>
      <c r="BU32" s="13"/>
      <c r="BV32" s="54"/>
      <c r="BW32" s="13"/>
      <c r="BX32" s="14"/>
    </row>
    <row r="33" spans="1:76">
      <c r="A33" s="9" t="s">
        <v>30</v>
      </c>
      <c r="B33" s="144">
        <v>11.43</v>
      </c>
      <c r="C33" s="145">
        <f t="shared" ref="C33:C36" si="134">IF(AND((B33&gt;0),(B$5&gt;0)),(B33/B$5*100),"")</f>
        <v>26.862514688601646</v>
      </c>
      <c r="D33" s="10">
        <v>10.98</v>
      </c>
      <c r="E33" s="20">
        <f t="shared" ref="E33:E36" si="135">IF(AND((D33&gt;0),(D$5&gt;0)),(D33/D$5*100),"")</f>
        <v>25.428439092172304</v>
      </c>
      <c r="F33" s="10"/>
      <c r="G33" s="20" t="str">
        <f t="shared" ref="G33:G36" si="136">IF(AND((F33&gt;0),(F$5&gt;0)),(F33/F$5*100),"")</f>
        <v/>
      </c>
      <c r="H33" s="10"/>
      <c r="I33" s="20" t="str">
        <f t="shared" ref="I33:I36" si="137">IF(AND((H33&gt;0),(H$5&gt;0)),(H33/H$5*100),"")</f>
        <v/>
      </c>
      <c r="J33" s="10">
        <v>12.12</v>
      </c>
      <c r="K33" s="20">
        <f t="shared" ref="K33:K36" si="138">IF(AND((J33&gt;0),(J$5&gt;0)),(J33/J$5*100),"")</f>
        <v>26.631509558338827</v>
      </c>
      <c r="L33" s="10">
        <v>12.25</v>
      </c>
      <c r="M33" s="20">
        <f t="shared" ref="M33:M36" si="139">IF(AND((L33&gt;0),(L$5&gt;0)),(L33/L$5*100),"")</f>
        <v>28.154447253504944</v>
      </c>
      <c r="N33" s="10"/>
      <c r="O33" s="20" t="str">
        <f t="shared" ref="O33:O36" si="140">IF(AND((N33&gt;0),(N$5&gt;0)),(N33/N$5*100),"")</f>
        <v/>
      </c>
      <c r="P33" s="10">
        <v>10.1</v>
      </c>
      <c r="Q33" s="20">
        <f t="shared" ref="Q33:Q36" si="141">IF(AND((P33&gt;0),(P$5&gt;0)),(P33/P$5*100),"")</f>
        <v>24.706457925636006</v>
      </c>
      <c r="R33" s="10">
        <v>9.77</v>
      </c>
      <c r="S33" s="20">
        <f t="shared" ref="S33:S36" si="142">IF(AND((R33&gt;0),(R$5&gt;0)),(R33/R$5*100),"")</f>
        <v>26.448294531672982</v>
      </c>
      <c r="T33" s="10"/>
      <c r="U33" s="20" t="str">
        <f t="shared" ref="U33:U36" si="143">IF(AND((T33&gt;0),(T$5&gt;0)),(T33/T$5*100),"")</f>
        <v/>
      </c>
      <c r="V33" s="10"/>
      <c r="W33" s="20" t="str">
        <f t="shared" ref="W33:W36" si="144">IF(AND((V33&gt;0),(V$5&gt;0)),(V33/V$5*100),"")</f>
        <v/>
      </c>
      <c r="X33" s="10"/>
      <c r="Y33" s="20" t="str">
        <f t="shared" ref="Y33:Y36" si="145">IF(AND((X33&gt;0),(X$5&gt;0)),(X33/X$5*100),"")</f>
        <v/>
      </c>
      <c r="Z33" s="10"/>
      <c r="AA33" s="20" t="str">
        <f t="shared" ref="AA33:AA36" si="146">IF(AND((Z33&gt;0),(Z$5&gt;0)),(Z33/Z$5*100),"")</f>
        <v/>
      </c>
      <c r="AB33" s="10"/>
      <c r="AC33" s="20" t="str">
        <f t="shared" ref="AC33:AC36" si="147">IF(AND((AB33&gt;0),(AB$5&gt;0)),(AB33/AB$5*100),"")</f>
        <v/>
      </c>
      <c r="AD33" s="10"/>
      <c r="AE33" s="20" t="str">
        <f t="shared" ref="AE33:AE36" si="148">IF(AND((AD33&gt;0),(AD$5&gt;0)),(AD33/AD$5*100),"")</f>
        <v/>
      </c>
      <c r="AF33" s="10"/>
      <c r="AG33" s="20" t="str">
        <f t="shared" ref="AG33:AG36" si="149">IF(AND((AF33&gt;0),(AF$5&gt;0)),(AF33/AF$5*100),"")</f>
        <v/>
      </c>
      <c r="AH33" s="10"/>
      <c r="AI33" s="20" t="str">
        <f t="shared" ref="AI33:AI36" si="150">IF(AND((AH33&gt;0),(AH$5&gt;0)),(AH33/AH$5*100),"")</f>
        <v/>
      </c>
      <c r="AJ33" s="10"/>
      <c r="AK33" s="20" t="str">
        <f t="shared" ref="AK33:AK36" si="151">IF(AND((AJ33&gt;0),(AJ$5&gt;0)),(AJ33/AJ$5*100),"")</f>
        <v/>
      </c>
      <c r="AL33" s="10"/>
      <c r="AM33" s="20" t="str">
        <f t="shared" ref="AM33:AM36" si="152">IF(AND((AL33&gt;0),(AL$5&gt;0)),(AL33/AL$5*100),"")</f>
        <v/>
      </c>
      <c r="AN33" s="10"/>
      <c r="AO33" s="20" t="str">
        <f t="shared" ref="AO33:AO36" si="153">IF(AND((AN33&gt;0),(AN$5&gt;0)),(AN33/AN$5*100),"")</f>
        <v/>
      </c>
      <c r="AP33" s="10"/>
      <c r="AQ33" s="20" t="str">
        <f t="shared" ref="AQ33:AQ36" si="154">IF(AND((AP33&gt;0),(AP$5&gt;0)),(AP33/AP$5*100),"")</f>
        <v/>
      </c>
      <c r="AR33" s="10"/>
      <c r="AS33" s="20" t="str">
        <f t="shared" ref="AS33:AS36" si="155">IF(AND((AR33&gt;0),(AR$5&gt;0)),(AR33/AR$5*100),"")</f>
        <v/>
      </c>
      <c r="AT33" s="10"/>
      <c r="AU33" s="20" t="str">
        <f t="shared" ref="AU33:AU36" si="156">IF(AND((AT33&gt;0),(AT$5&gt;0)),(AT33/AT$5*100),"")</f>
        <v/>
      </c>
      <c r="AV33" s="10"/>
      <c r="AW33" s="20" t="str">
        <f t="shared" ref="AW33:AW36" si="157">IF(AND((AV33&gt;0),(AV$5&gt;0)),(AV33/AV$5*100),"")</f>
        <v/>
      </c>
      <c r="AX33" s="10"/>
      <c r="AY33" s="20" t="str">
        <f t="shared" ref="AY33:AY36" si="158">IF(AND((AX33&gt;0),(AX$5&gt;0)),(AX33/AX$5*100),"")</f>
        <v/>
      </c>
      <c r="AZ33" s="10"/>
      <c r="BA33" s="20" t="str">
        <f t="shared" ref="BA33:BA36" si="159">IF(AND((AZ33&gt;0),(AZ$5&gt;0)),(AZ33/AZ$5*100),"")</f>
        <v/>
      </c>
      <c r="BB33" s="10"/>
      <c r="BC33" s="20" t="str">
        <f t="shared" ref="BC33:BC36" si="160">IF(AND((BB33&gt;0),(BB$5&gt;0)),(BB33/BB$5*100),"")</f>
        <v/>
      </c>
      <c r="BD33" s="10"/>
      <c r="BE33" s="20" t="str">
        <f t="shared" ref="BE33:BE36" si="161">IF(AND((BD33&gt;0),(BD$5&gt;0)),(BD33/BD$5*100),"")</f>
        <v/>
      </c>
      <c r="BF33" s="10"/>
      <c r="BG33" s="20" t="str">
        <f t="shared" ref="BG33:BG36" si="162">IF(AND((BF33&gt;0),(BF$5&gt;0)),(BF33/BF$5*100),"")</f>
        <v/>
      </c>
      <c r="BH33" s="10"/>
      <c r="BI33" s="20" t="str">
        <f t="shared" ref="BI33:BI36" si="163">IF(AND((BH33&gt;0),(BH$5&gt;0)),(BH33/BH$5*100),"")</f>
        <v/>
      </c>
      <c r="BK33" s="11" t="str">
        <f t="shared" si="0"/>
        <v xml:space="preserve">     Anterior primary branch</v>
      </c>
      <c r="BL33" s="12">
        <f t="shared" si="2"/>
        <v>6</v>
      </c>
      <c r="BM33" s="48">
        <f t="shared" si="1"/>
        <v>9.77</v>
      </c>
      <c r="BN33" s="13" t="str">
        <f t="shared" si="3"/>
        <v>–</v>
      </c>
      <c r="BO33" s="49">
        <f t="shared" si="4"/>
        <v>12.25</v>
      </c>
      <c r="BP33" s="50">
        <f t="shared" si="5"/>
        <v>24.706457925636006</v>
      </c>
      <c r="BQ33" s="14" t="str">
        <f t="shared" si="10"/>
        <v>–</v>
      </c>
      <c r="BR33" s="51">
        <f t="shared" si="6"/>
        <v>28.154447253504944</v>
      </c>
      <c r="BS33" s="52">
        <f t="shared" si="7"/>
        <v>11.108333333333334</v>
      </c>
      <c r="BT33" s="53">
        <f t="shared" si="11"/>
        <v>26.371943841654453</v>
      </c>
      <c r="BU33" s="13">
        <f t="shared" si="8"/>
        <v>1.0251520212469303</v>
      </c>
      <c r="BV33" s="54">
        <f t="shared" si="12"/>
        <v>1.196263056942618</v>
      </c>
      <c r="BW33" s="13">
        <f t="shared" si="9"/>
        <v>11.43</v>
      </c>
      <c r="BX33" s="14">
        <f t="shared" si="13"/>
        <v>26.862514688601646</v>
      </c>
    </row>
    <row r="34" spans="1:76">
      <c r="A34" s="9" t="s">
        <v>31</v>
      </c>
      <c r="B34" s="144">
        <v>8.6300000000000008</v>
      </c>
      <c r="C34" s="145">
        <f t="shared" si="134"/>
        <v>20.28202115158637</v>
      </c>
      <c r="D34" s="10">
        <v>7.85</v>
      </c>
      <c r="E34" s="20">
        <f t="shared" si="135"/>
        <v>18.179712830013894</v>
      </c>
      <c r="F34" s="10"/>
      <c r="G34" s="20" t="str">
        <f t="shared" si="136"/>
        <v/>
      </c>
      <c r="H34" s="10"/>
      <c r="I34" s="20" t="str">
        <f t="shared" si="137"/>
        <v/>
      </c>
      <c r="J34" s="10">
        <v>7.72</v>
      </c>
      <c r="K34" s="20">
        <f t="shared" si="138"/>
        <v>16.963304768182816</v>
      </c>
      <c r="L34" s="10">
        <v>8.5</v>
      </c>
      <c r="M34" s="20">
        <f t="shared" si="139"/>
        <v>19.535738910595267</v>
      </c>
      <c r="N34" s="10"/>
      <c r="O34" s="20" t="str">
        <f t="shared" si="140"/>
        <v/>
      </c>
      <c r="P34" s="10">
        <v>7.71</v>
      </c>
      <c r="Q34" s="20">
        <f t="shared" si="141"/>
        <v>18.860078277886497</v>
      </c>
      <c r="R34" s="10">
        <v>7.04</v>
      </c>
      <c r="S34" s="20">
        <f t="shared" si="142"/>
        <v>19.05793178126692</v>
      </c>
      <c r="T34" s="10"/>
      <c r="U34" s="20" t="str">
        <f t="shared" si="143"/>
        <v/>
      </c>
      <c r="V34" s="10"/>
      <c r="W34" s="20" t="str">
        <f t="shared" si="144"/>
        <v/>
      </c>
      <c r="X34" s="10"/>
      <c r="Y34" s="20" t="str">
        <f t="shared" si="145"/>
        <v/>
      </c>
      <c r="Z34" s="10"/>
      <c r="AA34" s="20" t="str">
        <f t="shared" si="146"/>
        <v/>
      </c>
      <c r="AB34" s="10"/>
      <c r="AC34" s="20" t="str">
        <f t="shared" si="147"/>
        <v/>
      </c>
      <c r="AD34" s="10"/>
      <c r="AE34" s="20" t="str">
        <f t="shared" si="148"/>
        <v/>
      </c>
      <c r="AF34" s="10"/>
      <c r="AG34" s="20" t="str">
        <f t="shared" si="149"/>
        <v/>
      </c>
      <c r="AH34" s="10"/>
      <c r="AI34" s="20" t="str">
        <f t="shared" si="150"/>
        <v/>
      </c>
      <c r="AJ34" s="10"/>
      <c r="AK34" s="20" t="str">
        <f t="shared" si="151"/>
        <v/>
      </c>
      <c r="AL34" s="10"/>
      <c r="AM34" s="20" t="str">
        <f t="shared" si="152"/>
        <v/>
      </c>
      <c r="AN34" s="10"/>
      <c r="AO34" s="20" t="str">
        <f t="shared" si="153"/>
        <v/>
      </c>
      <c r="AP34" s="10"/>
      <c r="AQ34" s="20" t="str">
        <f t="shared" si="154"/>
        <v/>
      </c>
      <c r="AR34" s="10"/>
      <c r="AS34" s="20" t="str">
        <f t="shared" si="155"/>
        <v/>
      </c>
      <c r="AT34" s="10"/>
      <c r="AU34" s="20" t="str">
        <f t="shared" si="156"/>
        <v/>
      </c>
      <c r="AV34" s="10"/>
      <c r="AW34" s="20" t="str">
        <f t="shared" si="157"/>
        <v/>
      </c>
      <c r="AX34" s="10"/>
      <c r="AY34" s="20" t="str">
        <f t="shared" si="158"/>
        <v/>
      </c>
      <c r="AZ34" s="10"/>
      <c r="BA34" s="20" t="str">
        <f t="shared" si="159"/>
        <v/>
      </c>
      <c r="BB34" s="10"/>
      <c r="BC34" s="20" t="str">
        <f t="shared" si="160"/>
        <v/>
      </c>
      <c r="BD34" s="10"/>
      <c r="BE34" s="20" t="str">
        <f t="shared" si="161"/>
        <v/>
      </c>
      <c r="BF34" s="10"/>
      <c r="BG34" s="20" t="str">
        <f t="shared" si="162"/>
        <v/>
      </c>
      <c r="BH34" s="10"/>
      <c r="BI34" s="20" t="str">
        <f t="shared" si="163"/>
        <v/>
      </c>
      <c r="BK34" s="11" t="str">
        <f t="shared" si="0"/>
        <v xml:space="preserve">     Anterior secondary branch</v>
      </c>
      <c r="BL34" s="12">
        <f t="shared" si="2"/>
        <v>6</v>
      </c>
      <c r="BM34" s="48">
        <f t="shared" si="1"/>
        <v>7.04</v>
      </c>
      <c r="BN34" s="13" t="str">
        <f t="shared" si="3"/>
        <v>–</v>
      </c>
      <c r="BO34" s="49">
        <f t="shared" si="4"/>
        <v>8.6300000000000008</v>
      </c>
      <c r="BP34" s="50">
        <f t="shared" si="5"/>
        <v>16.963304768182816</v>
      </c>
      <c r="BQ34" s="14" t="str">
        <f t="shared" si="10"/>
        <v>–</v>
      </c>
      <c r="BR34" s="51">
        <f t="shared" si="6"/>
        <v>20.28202115158637</v>
      </c>
      <c r="BS34" s="52">
        <f t="shared" si="7"/>
        <v>7.9083333333333341</v>
      </c>
      <c r="BT34" s="53">
        <f t="shared" si="11"/>
        <v>18.813131286588625</v>
      </c>
      <c r="BU34" s="13">
        <f t="shared" si="8"/>
        <v>0.58362373723715766</v>
      </c>
      <c r="BV34" s="54">
        <f t="shared" si="12"/>
        <v>1.1458627845670835</v>
      </c>
      <c r="BW34" s="13">
        <f t="shared" si="9"/>
        <v>8.6300000000000008</v>
      </c>
      <c r="BX34" s="14">
        <f t="shared" si="13"/>
        <v>20.28202115158637</v>
      </c>
    </row>
    <row r="35" spans="1:76">
      <c r="A35" s="9" t="s">
        <v>32</v>
      </c>
      <c r="B35" s="144">
        <v>12.86</v>
      </c>
      <c r="C35" s="145">
        <f t="shared" si="134"/>
        <v>30.223266745005876</v>
      </c>
      <c r="D35" s="10">
        <v>11.75</v>
      </c>
      <c r="E35" s="20">
        <f t="shared" si="135"/>
        <v>27.211672070402965</v>
      </c>
      <c r="F35" s="10"/>
      <c r="G35" s="20" t="str">
        <f t="shared" si="136"/>
        <v/>
      </c>
      <c r="H35" s="10"/>
      <c r="I35" s="20" t="str">
        <f t="shared" si="137"/>
        <v/>
      </c>
      <c r="J35" s="10">
        <v>12.55</v>
      </c>
      <c r="K35" s="20">
        <f t="shared" si="138"/>
        <v>27.576356844649531</v>
      </c>
      <c r="L35" s="10">
        <v>12.79</v>
      </c>
      <c r="M35" s="20">
        <f t="shared" si="139"/>
        <v>29.395541254883934</v>
      </c>
      <c r="N35" s="10"/>
      <c r="O35" s="20" t="str">
        <f t="shared" si="140"/>
        <v/>
      </c>
      <c r="P35" s="10">
        <v>11.7</v>
      </c>
      <c r="Q35" s="20">
        <f t="shared" si="141"/>
        <v>28.620352250489233</v>
      </c>
      <c r="R35" s="10"/>
      <c r="S35" s="20" t="str">
        <f t="shared" si="142"/>
        <v/>
      </c>
      <c r="T35" s="10"/>
      <c r="U35" s="20" t="str">
        <f t="shared" si="143"/>
        <v/>
      </c>
      <c r="V35" s="10"/>
      <c r="W35" s="20" t="str">
        <f t="shared" si="144"/>
        <v/>
      </c>
      <c r="X35" s="10"/>
      <c r="Y35" s="20" t="str">
        <f t="shared" si="145"/>
        <v/>
      </c>
      <c r="Z35" s="10"/>
      <c r="AA35" s="20" t="str">
        <f t="shared" si="146"/>
        <v/>
      </c>
      <c r="AB35" s="10"/>
      <c r="AC35" s="20" t="str">
        <f t="shared" si="147"/>
        <v/>
      </c>
      <c r="AD35" s="10"/>
      <c r="AE35" s="20" t="str">
        <f t="shared" si="148"/>
        <v/>
      </c>
      <c r="AF35" s="10"/>
      <c r="AG35" s="20" t="str">
        <f t="shared" si="149"/>
        <v/>
      </c>
      <c r="AH35" s="10"/>
      <c r="AI35" s="20" t="str">
        <f t="shared" si="150"/>
        <v/>
      </c>
      <c r="AJ35" s="10"/>
      <c r="AK35" s="20" t="str">
        <f t="shared" si="151"/>
        <v/>
      </c>
      <c r="AL35" s="10"/>
      <c r="AM35" s="20" t="str">
        <f t="shared" si="152"/>
        <v/>
      </c>
      <c r="AN35" s="10"/>
      <c r="AO35" s="20" t="str">
        <f t="shared" si="153"/>
        <v/>
      </c>
      <c r="AP35" s="10"/>
      <c r="AQ35" s="20" t="str">
        <f t="shared" si="154"/>
        <v/>
      </c>
      <c r="AR35" s="10"/>
      <c r="AS35" s="20" t="str">
        <f t="shared" si="155"/>
        <v/>
      </c>
      <c r="AT35" s="10"/>
      <c r="AU35" s="20" t="str">
        <f t="shared" si="156"/>
        <v/>
      </c>
      <c r="AV35" s="10"/>
      <c r="AW35" s="20" t="str">
        <f t="shared" si="157"/>
        <v/>
      </c>
      <c r="AX35" s="10"/>
      <c r="AY35" s="20" t="str">
        <f t="shared" si="158"/>
        <v/>
      </c>
      <c r="AZ35" s="10"/>
      <c r="BA35" s="20" t="str">
        <f t="shared" si="159"/>
        <v/>
      </c>
      <c r="BB35" s="10"/>
      <c r="BC35" s="20" t="str">
        <f t="shared" si="160"/>
        <v/>
      </c>
      <c r="BD35" s="10"/>
      <c r="BE35" s="20" t="str">
        <f t="shared" si="161"/>
        <v/>
      </c>
      <c r="BF35" s="10"/>
      <c r="BG35" s="20" t="str">
        <f t="shared" si="162"/>
        <v/>
      </c>
      <c r="BH35" s="10"/>
      <c r="BI35" s="20" t="str">
        <f t="shared" si="163"/>
        <v/>
      </c>
      <c r="BK35" s="11" t="str">
        <f t="shared" si="0"/>
        <v xml:space="preserve">     Posterior primary branch</v>
      </c>
      <c r="BL35" s="12">
        <f t="shared" si="2"/>
        <v>5</v>
      </c>
      <c r="BM35" s="48">
        <f t="shared" si="1"/>
        <v>11.7</v>
      </c>
      <c r="BN35" s="13" t="str">
        <f t="shared" si="3"/>
        <v>–</v>
      </c>
      <c r="BO35" s="49">
        <f t="shared" si="4"/>
        <v>12.86</v>
      </c>
      <c r="BP35" s="50">
        <f t="shared" si="5"/>
        <v>27.211672070402965</v>
      </c>
      <c r="BQ35" s="14" t="str">
        <f t="shared" si="10"/>
        <v>–</v>
      </c>
      <c r="BR35" s="51">
        <f t="shared" si="6"/>
        <v>30.223266745005876</v>
      </c>
      <c r="BS35" s="52">
        <f t="shared" si="7"/>
        <v>12.329999999999998</v>
      </c>
      <c r="BT35" s="53">
        <f t="shared" si="11"/>
        <v>28.605437833086306</v>
      </c>
      <c r="BU35" s="13">
        <f t="shared" si="8"/>
        <v>0.56440233876198631</v>
      </c>
      <c r="BV35" s="54">
        <f t="shared" si="12"/>
        <v>1.2493445208604324</v>
      </c>
      <c r="BW35" s="13">
        <f t="shared" si="9"/>
        <v>12.86</v>
      </c>
      <c r="BX35" s="14">
        <f t="shared" si="13"/>
        <v>30.223266745005876</v>
      </c>
    </row>
    <row r="36" spans="1:76" ht="15" thickBot="1">
      <c r="A36" s="9" t="s">
        <v>33</v>
      </c>
      <c r="B36" s="144">
        <v>8.68</v>
      </c>
      <c r="C36" s="145">
        <f t="shared" si="134"/>
        <v>20.399529964747355</v>
      </c>
      <c r="D36" s="10">
        <v>8.08</v>
      </c>
      <c r="E36" s="20">
        <f t="shared" si="135"/>
        <v>18.712366836498379</v>
      </c>
      <c r="F36" s="10"/>
      <c r="G36" s="20" t="str">
        <f t="shared" si="136"/>
        <v/>
      </c>
      <c r="H36" s="10"/>
      <c r="I36" s="20" t="str">
        <f t="shared" si="137"/>
        <v/>
      </c>
      <c r="J36" s="10">
        <v>9.3699999999999992</v>
      </c>
      <c r="K36" s="20">
        <f t="shared" si="138"/>
        <v>20.58888156449132</v>
      </c>
      <c r="L36" s="10">
        <v>8.75</v>
      </c>
      <c r="M36" s="20">
        <f t="shared" si="139"/>
        <v>20.110319466789246</v>
      </c>
      <c r="N36" s="10"/>
      <c r="O36" s="20" t="str">
        <f t="shared" si="140"/>
        <v/>
      </c>
      <c r="P36" s="10">
        <v>8.0299999999999994</v>
      </c>
      <c r="Q36" s="20">
        <f t="shared" si="141"/>
        <v>19.642857142857139</v>
      </c>
      <c r="R36" s="10"/>
      <c r="S36" s="20" t="str">
        <f t="shared" si="142"/>
        <v/>
      </c>
      <c r="T36" s="10"/>
      <c r="U36" s="20" t="str">
        <f t="shared" si="143"/>
        <v/>
      </c>
      <c r="V36" s="10"/>
      <c r="W36" s="20" t="str">
        <f t="shared" si="144"/>
        <v/>
      </c>
      <c r="X36" s="10"/>
      <c r="Y36" s="20" t="str">
        <f t="shared" si="145"/>
        <v/>
      </c>
      <c r="Z36" s="10"/>
      <c r="AA36" s="20" t="str">
        <f t="shared" si="146"/>
        <v/>
      </c>
      <c r="AB36" s="10"/>
      <c r="AC36" s="20" t="str">
        <f t="shared" si="147"/>
        <v/>
      </c>
      <c r="AD36" s="10"/>
      <c r="AE36" s="20" t="str">
        <f t="shared" si="148"/>
        <v/>
      </c>
      <c r="AF36" s="10"/>
      <c r="AG36" s="20" t="str">
        <f t="shared" si="149"/>
        <v/>
      </c>
      <c r="AH36" s="10"/>
      <c r="AI36" s="20" t="str">
        <f t="shared" si="150"/>
        <v/>
      </c>
      <c r="AJ36" s="10"/>
      <c r="AK36" s="20" t="str">
        <f t="shared" si="151"/>
        <v/>
      </c>
      <c r="AL36" s="10"/>
      <c r="AM36" s="20" t="str">
        <f t="shared" si="152"/>
        <v/>
      </c>
      <c r="AN36" s="10"/>
      <c r="AO36" s="20" t="str">
        <f t="shared" si="153"/>
        <v/>
      </c>
      <c r="AP36" s="10"/>
      <c r="AQ36" s="20" t="str">
        <f t="shared" si="154"/>
        <v/>
      </c>
      <c r="AR36" s="10"/>
      <c r="AS36" s="20" t="str">
        <f t="shared" si="155"/>
        <v/>
      </c>
      <c r="AT36" s="10"/>
      <c r="AU36" s="20" t="str">
        <f t="shared" si="156"/>
        <v/>
      </c>
      <c r="AV36" s="10"/>
      <c r="AW36" s="20" t="str">
        <f t="shared" si="157"/>
        <v/>
      </c>
      <c r="AX36" s="10"/>
      <c r="AY36" s="20" t="str">
        <f t="shared" si="158"/>
        <v/>
      </c>
      <c r="AZ36" s="10"/>
      <c r="BA36" s="20" t="str">
        <f t="shared" si="159"/>
        <v/>
      </c>
      <c r="BB36" s="10"/>
      <c r="BC36" s="20" t="str">
        <f t="shared" si="160"/>
        <v/>
      </c>
      <c r="BD36" s="10"/>
      <c r="BE36" s="20" t="str">
        <f t="shared" si="161"/>
        <v/>
      </c>
      <c r="BF36" s="10"/>
      <c r="BG36" s="20" t="str">
        <f t="shared" si="162"/>
        <v/>
      </c>
      <c r="BH36" s="10"/>
      <c r="BI36" s="20" t="str">
        <f t="shared" si="163"/>
        <v/>
      </c>
      <c r="BK36" s="16" t="str">
        <f t="shared" si="0"/>
        <v xml:space="preserve">     Posterior secondary branch</v>
      </c>
      <c r="BL36" s="17">
        <f t="shared" si="2"/>
        <v>5</v>
      </c>
      <c r="BM36" s="55">
        <f t="shared" si="1"/>
        <v>8.0299999999999994</v>
      </c>
      <c r="BN36" s="56" t="str">
        <f t="shared" si="3"/>
        <v>–</v>
      </c>
      <c r="BO36" s="57">
        <f t="shared" si="4"/>
        <v>9.3699999999999992</v>
      </c>
      <c r="BP36" s="58">
        <f t="shared" si="5"/>
        <v>18.712366836498379</v>
      </c>
      <c r="BQ36" s="59" t="str">
        <f t="shared" si="10"/>
        <v>–</v>
      </c>
      <c r="BR36" s="60">
        <f t="shared" si="6"/>
        <v>20.58888156449132</v>
      </c>
      <c r="BS36" s="61">
        <f t="shared" si="7"/>
        <v>8.581999999999999</v>
      </c>
      <c r="BT36" s="62">
        <f t="shared" si="11"/>
        <v>19.890790995076689</v>
      </c>
      <c r="BU36" s="56">
        <f t="shared" si="8"/>
        <v>0.55124404758691037</v>
      </c>
      <c r="BV36" s="63">
        <f t="shared" si="12"/>
        <v>0.74908164188843418</v>
      </c>
      <c r="BW36" s="56">
        <f t="shared" si="9"/>
        <v>8.68</v>
      </c>
      <c r="BX36" s="59">
        <f t="shared" si="13"/>
        <v>20.399529964747355</v>
      </c>
    </row>
    <row r="37" spans="1:76">
      <c r="A37" s="128"/>
      <c r="B37" s="146"/>
      <c r="C37" s="147"/>
      <c r="D37" s="129"/>
      <c r="E37" s="130"/>
      <c r="F37" s="129"/>
      <c r="G37" s="130"/>
      <c r="H37" s="129"/>
      <c r="I37" s="130"/>
      <c r="J37" s="129"/>
      <c r="K37" s="130"/>
      <c r="L37" s="129"/>
      <c r="M37" s="130"/>
      <c r="N37" s="129"/>
      <c r="O37" s="130"/>
      <c r="P37" s="129"/>
      <c r="Q37" s="130"/>
      <c r="R37" s="129"/>
      <c r="S37" s="130"/>
      <c r="T37" s="129"/>
      <c r="U37" s="130"/>
      <c r="V37" s="129"/>
      <c r="W37" s="130"/>
      <c r="X37" s="129"/>
      <c r="Y37" s="130"/>
      <c r="Z37" s="129"/>
      <c r="AA37" s="130"/>
      <c r="AB37" s="129"/>
      <c r="AC37" s="130"/>
      <c r="AD37" s="129"/>
      <c r="AE37" s="130"/>
      <c r="AF37" s="129"/>
      <c r="AG37" s="130"/>
      <c r="AH37" s="129"/>
      <c r="AI37" s="130"/>
      <c r="AJ37" s="129"/>
      <c r="AK37" s="130"/>
      <c r="AL37" s="129"/>
      <c r="AM37" s="130"/>
      <c r="AN37" s="129"/>
      <c r="AO37" s="130"/>
      <c r="AP37" s="129"/>
      <c r="AQ37" s="130"/>
      <c r="AR37" s="129"/>
      <c r="AS37" s="130"/>
      <c r="AT37" s="129"/>
      <c r="AU37" s="130"/>
      <c r="AV37" s="129"/>
      <c r="AW37" s="130"/>
      <c r="AX37" s="129"/>
      <c r="AY37" s="130"/>
      <c r="AZ37" s="129"/>
      <c r="BA37" s="130"/>
      <c r="BB37" s="129"/>
      <c r="BC37" s="130"/>
      <c r="BD37" s="129"/>
      <c r="BE37" s="130"/>
      <c r="BF37" s="129"/>
      <c r="BG37" s="130"/>
      <c r="BH37" s="129"/>
      <c r="BI37" s="130"/>
      <c r="BK37" s="18"/>
      <c r="BL37" s="15"/>
      <c r="BM37" s="48"/>
      <c r="BN37" s="35"/>
      <c r="BO37" s="49"/>
      <c r="BP37" s="50"/>
      <c r="BQ37" s="14"/>
      <c r="BR37" s="127"/>
      <c r="BS37" s="13"/>
      <c r="BT37" s="14"/>
      <c r="BU37" s="13"/>
      <c r="BV37" s="14"/>
      <c r="BW37" s="13"/>
      <c r="BX37" s="14"/>
    </row>
    <row r="38" spans="1:76">
      <c r="A38" s="9" t="s">
        <v>50</v>
      </c>
      <c r="B38" s="155">
        <v>1</v>
      </c>
      <c r="C38" s="155"/>
      <c r="D38" s="151">
        <v>0</v>
      </c>
      <c r="E38" s="151"/>
      <c r="F38" s="151">
        <v>0</v>
      </c>
      <c r="G38" s="151"/>
      <c r="H38" s="151">
        <v>0</v>
      </c>
      <c r="I38" s="151"/>
      <c r="J38" s="151">
        <v>1</v>
      </c>
      <c r="K38" s="151"/>
      <c r="L38" s="151"/>
      <c r="M38" s="151"/>
      <c r="N38" s="151"/>
      <c r="O38" s="151"/>
      <c r="P38" s="151">
        <v>1</v>
      </c>
      <c r="Q38" s="151"/>
      <c r="R38" s="151">
        <v>1</v>
      </c>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L38" s="131">
        <f>COUNT(B38:BI38)</f>
        <v>7</v>
      </c>
      <c r="BM38" s="13"/>
      <c r="BN38" s="13"/>
      <c r="BO38" s="13"/>
      <c r="BP38" s="14"/>
      <c r="BQ38" s="14"/>
      <c r="BR38" s="14"/>
      <c r="BS38" s="154">
        <f>IF(COUNT(B38:BI38)&gt;0,AVERAGE(B38:BI38),"?")</f>
        <v>0.5714285714285714</v>
      </c>
      <c r="BT38" s="154"/>
      <c r="BU38" s="13"/>
      <c r="BV38" s="14"/>
      <c r="BW38" s="13"/>
      <c r="BX38" s="14"/>
    </row>
    <row r="39" spans="1:76">
      <c r="A39" s="9" t="s">
        <v>51</v>
      </c>
      <c r="B39" s="155">
        <v>0</v>
      </c>
      <c r="C39" s="155"/>
      <c r="D39" s="151">
        <v>0</v>
      </c>
      <c r="E39" s="151"/>
      <c r="F39" s="151">
        <v>0</v>
      </c>
      <c r="G39" s="151"/>
      <c r="H39" s="151">
        <v>0</v>
      </c>
      <c r="I39" s="151"/>
      <c r="J39" s="151">
        <v>0</v>
      </c>
      <c r="K39" s="151"/>
      <c r="L39" s="151">
        <v>0</v>
      </c>
      <c r="M39" s="151"/>
      <c r="N39" s="151"/>
      <c r="O39" s="151"/>
      <c r="P39" s="151">
        <v>0</v>
      </c>
      <c r="Q39" s="151"/>
      <c r="R39" s="151">
        <v>0</v>
      </c>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2"/>
      <c r="BI39" s="153"/>
      <c r="BL39" s="131">
        <f t="shared" ref="BL39:BL46" si="164">COUNT(B39:BI39)</f>
        <v>8</v>
      </c>
      <c r="BM39" s="13"/>
      <c r="BN39" s="13"/>
      <c r="BO39" s="13"/>
      <c r="BP39" s="14"/>
      <c r="BQ39" s="14"/>
      <c r="BR39" s="14"/>
      <c r="BS39" s="154">
        <f t="shared" ref="BS39:BS47" si="165">IF(COUNT(B39:BI39)&gt;0,AVERAGE(B39:BI39),"?")</f>
        <v>0</v>
      </c>
      <c r="BT39" s="154"/>
      <c r="BU39" s="13"/>
      <c r="BV39" s="14"/>
      <c r="BW39" s="13"/>
      <c r="BX39" s="14"/>
    </row>
    <row r="40" spans="1:76">
      <c r="A40" s="9" t="s">
        <v>52</v>
      </c>
      <c r="B40" s="155">
        <v>0</v>
      </c>
      <c r="C40" s="155"/>
      <c r="D40" s="151">
        <v>0</v>
      </c>
      <c r="E40" s="151"/>
      <c r="F40" s="151">
        <v>0</v>
      </c>
      <c r="G40" s="151"/>
      <c r="H40" s="151">
        <v>0</v>
      </c>
      <c r="I40" s="151"/>
      <c r="J40" s="151">
        <v>0</v>
      </c>
      <c r="K40" s="151"/>
      <c r="L40" s="151">
        <v>0</v>
      </c>
      <c r="M40" s="151"/>
      <c r="N40" s="151"/>
      <c r="O40" s="151"/>
      <c r="P40" s="151">
        <v>0</v>
      </c>
      <c r="Q40" s="151"/>
      <c r="R40" s="151">
        <v>0</v>
      </c>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2"/>
      <c r="BI40" s="153"/>
      <c r="BL40" s="131">
        <f t="shared" si="164"/>
        <v>8</v>
      </c>
      <c r="BM40" s="13"/>
      <c r="BN40" s="13"/>
      <c r="BO40" s="13"/>
      <c r="BP40" s="14"/>
      <c r="BQ40" s="14"/>
      <c r="BR40" s="14"/>
      <c r="BS40" s="154">
        <f t="shared" si="165"/>
        <v>0</v>
      </c>
      <c r="BT40" s="154"/>
      <c r="BU40" s="13"/>
      <c r="BV40" s="14"/>
      <c r="BW40" s="13"/>
      <c r="BX40" s="14"/>
    </row>
    <row r="41" spans="1:76">
      <c r="A41" s="9" t="s">
        <v>53</v>
      </c>
      <c r="B41" s="155">
        <v>0</v>
      </c>
      <c r="C41" s="155"/>
      <c r="D41" s="151">
        <v>0</v>
      </c>
      <c r="E41" s="151"/>
      <c r="F41" s="151">
        <v>0</v>
      </c>
      <c r="G41" s="151"/>
      <c r="H41" s="151">
        <v>0</v>
      </c>
      <c r="I41" s="151"/>
      <c r="J41" s="151">
        <v>0</v>
      </c>
      <c r="K41" s="151"/>
      <c r="L41" s="151">
        <v>0</v>
      </c>
      <c r="M41" s="151"/>
      <c r="N41" s="151"/>
      <c r="O41" s="151"/>
      <c r="P41" s="151">
        <v>0</v>
      </c>
      <c r="Q41" s="151"/>
      <c r="R41" s="151">
        <v>0</v>
      </c>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2"/>
      <c r="BI41" s="153"/>
      <c r="BL41" s="131">
        <f t="shared" si="164"/>
        <v>8</v>
      </c>
      <c r="BM41" s="13"/>
      <c r="BN41" s="13"/>
      <c r="BO41" s="13"/>
      <c r="BP41" s="14"/>
      <c r="BQ41" s="14"/>
      <c r="BR41" s="14"/>
      <c r="BS41" s="154">
        <f t="shared" si="165"/>
        <v>0</v>
      </c>
      <c r="BT41" s="154"/>
      <c r="BU41" s="13"/>
      <c r="BV41" s="14"/>
      <c r="BW41" s="13"/>
      <c r="BX41" s="14"/>
    </row>
    <row r="42" spans="1:76">
      <c r="A42" s="9" t="s">
        <v>54</v>
      </c>
      <c r="B42" s="155">
        <v>0</v>
      </c>
      <c r="C42" s="155"/>
      <c r="D42" s="151">
        <v>0</v>
      </c>
      <c r="E42" s="151"/>
      <c r="F42" s="151">
        <v>0</v>
      </c>
      <c r="G42" s="151"/>
      <c r="H42" s="151">
        <v>0</v>
      </c>
      <c r="I42" s="151"/>
      <c r="J42" s="151">
        <v>0</v>
      </c>
      <c r="K42" s="151"/>
      <c r="L42" s="151">
        <v>0</v>
      </c>
      <c r="M42" s="151"/>
      <c r="N42" s="151"/>
      <c r="O42" s="151"/>
      <c r="P42" s="151">
        <v>0</v>
      </c>
      <c r="Q42" s="151"/>
      <c r="R42" s="151">
        <v>0</v>
      </c>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2"/>
      <c r="BI42" s="153"/>
      <c r="BL42" s="131">
        <f t="shared" si="164"/>
        <v>8</v>
      </c>
      <c r="BS42" s="154">
        <f t="shared" si="165"/>
        <v>0</v>
      </c>
      <c r="BT42" s="154"/>
    </row>
    <row r="43" spans="1:76">
      <c r="A43" s="9" t="s">
        <v>55</v>
      </c>
      <c r="B43" s="155">
        <v>0</v>
      </c>
      <c r="C43" s="155"/>
      <c r="D43" s="151">
        <v>0</v>
      </c>
      <c r="E43" s="151"/>
      <c r="F43" s="151">
        <v>0</v>
      </c>
      <c r="G43" s="151"/>
      <c r="H43" s="151">
        <v>0</v>
      </c>
      <c r="I43" s="151"/>
      <c r="J43" s="151">
        <v>0</v>
      </c>
      <c r="K43" s="151"/>
      <c r="L43" s="151">
        <v>0</v>
      </c>
      <c r="M43" s="151"/>
      <c r="N43" s="151"/>
      <c r="O43" s="151"/>
      <c r="P43" s="151">
        <v>0</v>
      </c>
      <c r="Q43" s="151"/>
      <c r="R43" s="151">
        <v>0</v>
      </c>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2"/>
      <c r="BI43" s="153"/>
      <c r="BL43" s="131">
        <f t="shared" si="164"/>
        <v>8</v>
      </c>
      <c r="BS43" s="154">
        <f t="shared" si="165"/>
        <v>0</v>
      </c>
      <c r="BT43" s="154"/>
    </row>
    <row r="44" spans="1:76">
      <c r="A44" s="9" t="s">
        <v>56</v>
      </c>
      <c r="B44" s="155">
        <v>0</v>
      </c>
      <c r="C44" s="155"/>
      <c r="D44" s="151">
        <v>0</v>
      </c>
      <c r="E44" s="151"/>
      <c r="F44" s="151">
        <v>0</v>
      </c>
      <c r="G44" s="151"/>
      <c r="H44" s="151">
        <v>0</v>
      </c>
      <c r="I44" s="151"/>
      <c r="J44" s="151">
        <v>0</v>
      </c>
      <c r="K44" s="151"/>
      <c r="L44" s="151">
        <v>0</v>
      </c>
      <c r="M44" s="151"/>
      <c r="N44" s="151"/>
      <c r="O44" s="151"/>
      <c r="P44" s="151">
        <v>0</v>
      </c>
      <c r="Q44" s="151"/>
      <c r="R44" s="151">
        <v>0</v>
      </c>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2"/>
      <c r="BI44" s="153"/>
      <c r="BL44" s="131">
        <f t="shared" si="164"/>
        <v>8</v>
      </c>
      <c r="BS44" s="154">
        <f t="shared" si="165"/>
        <v>0</v>
      </c>
      <c r="BT44" s="154"/>
    </row>
    <row r="45" spans="1:76">
      <c r="A45" s="9" t="s">
        <v>57</v>
      </c>
      <c r="B45" s="155">
        <v>1</v>
      </c>
      <c r="C45" s="155"/>
      <c r="D45" s="151">
        <v>0</v>
      </c>
      <c r="E45" s="151"/>
      <c r="F45" s="151">
        <v>0</v>
      </c>
      <c r="G45" s="151"/>
      <c r="H45" s="151">
        <v>1</v>
      </c>
      <c r="I45" s="151"/>
      <c r="J45" s="151">
        <v>0</v>
      </c>
      <c r="K45" s="151"/>
      <c r="L45" s="151">
        <v>1</v>
      </c>
      <c r="M45" s="151"/>
      <c r="N45" s="151"/>
      <c r="O45" s="151"/>
      <c r="P45" s="151">
        <v>0</v>
      </c>
      <c r="Q45" s="151"/>
      <c r="R45" s="151">
        <v>0</v>
      </c>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2"/>
      <c r="BI45" s="153"/>
      <c r="BL45" s="131">
        <f t="shared" si="164"/>
        <v>8</v>
      </c>
      <c r="BS45" s="154">
        <f t="shared" si="165"/>
        <v>0.375</v>
      </c>
      <c r="BT45" s="154"/>
    </row>
    <row r="46" spans="1:76">
      <c r="A46" s="9" t="s">
        <v>58</v>
      </c>
      <c r="B46" s="155">
        <v>1</v>
      </c>
      <c r="C46" s="155"/>
      <c r="D46" s="151">
        <v>0</v>
      </c>
      <c r="E46" s="151"/>
      <c r="F46" s="151">
        <v>0</v>
      </c>
      <c r="G46" s="151"/>
      <c r="H46" s="151">
        <v>0</v>
      </c>
      <c r="I46" s="151"/>
      <c r="J46" s="151">
        <v>0</v>
      </c>
      <c r="K46" s="151"/>
      <c r="L46" s="151">
        <v>1</v>
      </c>
      <c r="M46" s="151"/>
      <c r="N46" s="151"/>
      <c r="O46" s="151"/>
      <c r="P46" s="151">
        <v>0</v>
      </c>
      <c r="Q46" s="151"/>
      <c r="R46" s="151">
        <v>0</v>
      </c>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2"/>
      <c r="BI46" s="153"/>
      <c r="BL46" s="131">
        <f t="shared" si="164"/>
        <v>8</v>
      </c>
      <c r="BS46" s="154">
        <f t="shared" si="165"/>
        <v>0.25</v>
      </c>
      <c r="BT46" s="154"/>
    </row>
    <row r="47" spans="1:76">
      <c r="A47" s="9" t="s">
        <v>59</v>
      </c>
      <c r="B47" s="155">
        <v>1</v>
      </c>
      <c r="C47" s="155"/>
      <c r="D47" s="151">
        <v>1</v>
      </c>
      <c r="E47" s="151"/>
      <c r="F47" s="151">
        <v>1</v>
      </c>
      <c r="G47" s="151"/>
      <c r="H47" s="151">
        <v>1</v>
      </c>
      <c r="I47" s="151"/>
      <c r="J47" s="151">
        <v>1</v>
      </c>
      <c r="K47" s="151"/>
      <c r="L47" s="151">
        <v>1</v>
      </c>
      <c r="M47" s="151"/>
      <c r="N47" s="151">
        <v>1</v>
      </c>
      <c r="O47" s="151"/>
      <c r="P47" s="151">
        <v>1</v>
      </c>
      <c r="Q47" s="151"/>
      <c r="R47" s="151">
        <v>1</v>
      </c>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c r="BF47" s="151"/>
      <c r="BG47" s="151"/>
      <c r="BH47" s="152"/>
      <c r="BI47" s="153"/>
      <c r="BL47" s="131">
        <f>COUNT(B47:BI47)</f>
        <v>9</v>
      </c>
      <c r="BS47" s="154">
        <f t="shared" si="165"/>
        <v>1</v>
      </c>
      <c r="BT47" s="154"/>
    </row>
  </sheetData>
  <mergeCells count="348">
    <mergeCell ref="BW1:BX1"/>
    <mergeCell ref="BK1:BK2"/>
    <mergeCell ref="BM1:BR1"/>
    <mergeCell ref="BU1:BV1"/>
    <mergeCell ref="BP2:BR2"/>
    <mergeCell ref="BS1:BT1"/>
    <mergeCell ref="AD1:AE1"/>
    <mergeCell ref="BL1:BL2"/>
    <mergeCell ref="AB1:AC1"/>
    <mergeCell ref="AX1:AY1"/>
    <mergeCell ref="AN1:AO1"/>
    <mergeCell ref="AP1:AQ1"/>
    <mergeCell ref="AR1:AS1"/>
    <mergeCell ref="AT1:AU1"/>
    <mergeCell ref="R1:S1"/>
    <mergeCell ref="AF1:AG1"/>
    <mergeCell ref="AH1:AI1"/>
    <mergeCell ref="AJ1:AK1"/>
    <mergeCell ref="AL1:AM1"/>
    <mergeCell ref="BM2:BO2"/>
    <mergeCell ref="B1:C1"/>
    <mergeCell ref="D1:E1"/>
    <mergeCell ref="F1:G1"/>
    <mergeCell ref="H1:I1"/>
    <mergeCell ref="Z1:AA1"/>
    <mergeCell ref="T1:U1"/>
    <mergeCell ref="V1:W1"/>
    <mergeCell ref="X1:Y1"/>
    <mergeCell ref="J1:K1"/>
    <mergeCell ref="L1:M1"/>
    <mergeCell ref="N1:O1"/>
    <mergeCell ref="P1:Q1"/>
    <mergeCell ref="AZ1:BA1"/>
    <mergeCell ref="BB1:BC1"/>
    <mergeCell ref="BD1:BE1"/>
    <mergeCell ref="BF1:BG1"/>
    <mergeCell ref="BH1:BI1"/>
    <mergeCell ref="AV1:AW1"/>
    <mergeCell ref="B44:C44"/>
    <mergeCell ref="B45:C45"/>
    <mergeCell ref="B46:C46"/>
    <mergeCell ref="B47:C47"/>
    <mergeCell ref="D38:E38"/>
    <mergeCell ref="F38:G38"/>
    <mergeCell ref="D39:E39"/>
    <mergeCell ref="F39:G39"/>
    <mergeCell ref="D40:E40"/>
    <mergeCell ref="F40:G40"/>
    <mergeCell ref="B38:C38"/>
    <mergeCell ref="B39:C39"/>
    <mergeCell ref="B40:C40"/>
    <mergeCell ref="B41:C41"/>
    <mergeCell ref="B42:C42"/>
    <mergeCell ref="B43:C43"/>
    <mergeCell ref="T38:U38"/>
    <mergeCell ref="V38:W38"/>
    <mergeCell ref="X38:Y38"/>
    <mergeCell ref="Z38:AA38"/>
    <mergeCell ref="AB38:AC38"/>
    <mergeCell ref="AD38:AE38"/>
    <mergeCell ref="H38:I38"/>
    <mergeCell ref="J38:K38"/>
    <mergeCell ref="L38:M38"/>
    <mergeCell ref="N38:O38"/>
    <mergeCell ref="P38:Q38"/>
    <mergeCell ref="R38:S38"/>
    <mergeCell ref="AD40:AE40"/>
    <mergeCell ref="H40:I40"/>
    <mergeCell ref="J40:K40"/>
    <mergeCell ref="L40:M40"/>
    <mergeCell ref="N40:O40"/>
    <mergeCell ref="P40:Q40"/>
    <mergeCell ref="R40:S40"/>
    <mergeCell ref="T39:U39"/>
    <mergeCell ref="V39:W39"/>
    <mergeCell ref="X39:Y39"/>
    <mergeCell ref="Z39:AA39"/>
    <mergeCell ref="AB39:AC39"/>
    <mergeCell ref="AD39:AE39"/>
    <mergeCell ref="H39:I39"/>
    <mergeCell ref="J39:K39"/>
    <mergeCell ref="L39:M39"/>
    <mergeCell ref="N39:O39"/>
    <mergeCell ref="P39:Q39"/>
    <mergeCell ref="R39:S39"/>
    <mergeCell ref="H41:I41"/>
    <mergeCell ref="J41:K41"/>
    <mergeCell ref="L41:M41"/>
    <mergeCell ref="N41:O41"/>
    <mergeCell ref="T40:U40"/>
    <mergeCell ref="V40:W40"/>
    <mergeCell ref="X40:Y40"/>
    <mergeCell ref="Z40:AA40"/>
    <mergeCell ref="AB40:AC40"/>
    <mergeCell ref="T42:U42"/>
    <mergeCell ref="V42:W42"/>
    <mergeCell ref="X42:Y42"/>
    <mergeCell ref="Z42:AA42"/>
    <mergeCell ref="AB42:AC42"/>
    <mergeCell ref="AD42:AE42"/>
    <mergeCell ref="AB41:AC41"/>
    <mergeCell ref="AD41:AE41"/>
    <mergeCell ref="D42:E42"/>
    <mergeCell ref="F42:G42"/>
    <mergeCell ref="H42:I42"/>
    <mergeCell ref="J42:K42"/>
    <mergeCell ref="L42:M42"/>
    <mergeCell ref="N42:O42"/>
    <mergeCell ref="P42:Q42"/>
    <mergeCell ref="R42:S42"/>
    <mergeCell ref="P41:Q41"/>
    <mergeCell ref="R41:S41"/>
    <mergeCell ref="T41:U41"/>
    <mergeCell ref="V41:W41"/>
    <mergeCell ref="X41:Y41"/>
    <mergeCell ref="Z41:AA41"/>
    <mergeCell ref="D41:E41"/>
    <mergeCell ref="F41:G41"/>
    <mergeCell ref="AD44:AE44"/>
    <mergeCell ref="AB43:AC43"/>
    <mergeCell ref="AD43:AE43"/>
    <mergeCell ref="D44:E44"/>
    <mergeCell ref="F44:G44"/>
    <mergeCell ref="H44:I44"/>
    <mergeCell ref="J44:K44"/>
    <mergeCell ref="L44:M44"/>
    <mergeCell ref="N44:O44"/>
    <mergeCell ref="P44:Q44"/>
    <mergeCell ref="R44:S44"/>
    <mergeCell ref="P43:Q43"/>
    <mergeCell ref="R43:S43"/>
    <mergeCell ref="T43:U43"/>
    <mergeCell ref="V43:W43"/>
    <mergeCell ref="X43:Y43"/>
    <mergeCell ref="Z43:AA43"/>
    <mergeCell ref="D43:E43"/>
    <mergeCell ref="F43:G43"/>
    <mergeCell ref="H43:I43"/>
    <mergeCell ref="J43:K43"/>
    <mergeCell ref="L43:M43"/>
    <mergeCell ref="N43:O43"/>
    <mergeCell ref="H45:I45"/>
    <mergeCell ref="J45:K45"/>
    <mergeCell ref="L45:M45"/>
    <mergeCell ref="N45:O45"/>
    <mergeCell ref="T44:U44"/>
    <mergeCell ref="V44:W44"/>
    <mergeCell ref="X44:Y44"/>
    <mergeCell ref="Z44:AA44"/>
    <mergeCell ref="AB44:AC44"/>
    <mergeCell ref="T46:U46"/>
    <mergeCell ref="V46:W46"/>
    <mergeCell ref="X46:Y46"/>
    <mergeCell ref="Z46:AA46"/>
    <mergeCell ref="AB46:AC46"/>
    <mergeCell ref="AD46:AE46"/>
    <mergeCell ref="AB45:AC45"/>
    <mergeCell ref="AD45:AE45"/>
    <mergeCell ref="D46:E46"/>
    <mergeCell ref="F46:G46"/>
    <mergeCell ref="H46:I46"/>
    <mergeCell ref="J46:K46"/>
    <mergeCell ref="L46:M46"/>
    <mergeCell ref="N46:O46"/>
    <mergeCell ref="P46:Q46"/>
    <mergeCell ref="R46:S46"/>
    <mergeCell ref="P45:Q45"/>
    <mergeCell ref="R45:S45"/>
    <mergeCell ref="T45:U45"/>
    <mergeCell ref="V45:W45"/>
    <mergeCell ref="X45:Y45"/>
    <mergeCell ref="Z45:AA45"/>
    <mergeCell ref="D45:E45"/>
    <mergeCell ref="F45:G45"/>
    <mergeCell ref="AB47:AC47"/>
    <mergeCell ref="AD47:AE47"/>
    <mergeCell ref="P47:Q47"/>
    <mergeCell ref="R47:S47"/>
    <mergeCell ref="T47:U47"/>
    <mergeCell ref="V47:W47"/>
    <mergeCell ref="X47:Y47"/>
    <mergeCell ref="Z47:AA47"/>
    <mergeCell ref="D47:E47"/>
    <mergeCell ref="F47:G47"/>
    <mergeCell ref="H47:I47"/>
    <mergeCell ref="J47:K47"/>
    <mergeCell ref="L47:M47"/>
    <mergeCell ref="N47:O47"/>
    <mergeCell ref="BS46:BT46"/>
    <mergeCell ref="BS47:BT47"/>
    <mergeCell ref="BS38:BT38"/>
    <mergeCell ref="BS39:BT39"/>
    <mergeCell ref="BS40:BT40"/>
    <mergeCell ref="BS41:BT41"/>
    <mergeCell ref="BS42:BT42"/>
    <mergeCell ref="BS43:BT43"/>
    <mergeCell ref="BD38:BE38"/>
    <mergeCell ref="BF38:BG38"/>
    <mergeCell ref="BH38:BI38"/>
    <mergeCell ref="BF40:BG40"/>
    <mergeCell ref="BH40:BI40"/>
    <mergeCell ref="BD43:BE43"/>
    <mergeCell ref="BF43:BG43"/>
    <mergeCell ref="BH43:BI43"/>
    <mergeCell ref="BF44:BG44"/>
    <mergeCell ref="BH44:BI44"/>
    <mergeCell ref="BD47:BE47"/>
    <mergeCell ref="BF47:BG47"/>
    <mergeCell ref="BH47:BI47"/>
    <mergeCell ref="BB38:BC38"/>
    <mergeCell ref="BS44:BT44"/>
    <mergeCell ref="BS45:BT45"/>
    <mergeCell ref="AZ38:BA38"/>
    <mergeCell ref="BD39:BE39"/>
    <mergeCell ref="BF39:BG39"/>
    <mergeCell ref="BH39:BI39"/>
    <mergeCell ref="AV39:AW39"/>
    <mergeCell ref="AX39:AY39"/>
    <mergeCell ref="AZ39:BA39"/>
    <mergeCell ref="BB39:BC39"/>
    <mergeCell ref="AZ40:BA40"/>
    <mergeCell ref="BB40:BC40"/>
    <mergeCell ref="BD40:BE40"/>
    <mergeCell ref="BB42:BC42"/>
    <mergeCell ref="BD42:BE42"/>
    <mergeCell ref="BF42:BG42"/>
    <mergeCell ref="BH42:BI42"/>
    <mergeCell ref="BH41:BI41"/>
    <mergeCell ref="BB41:BC41"/>
    <mergeCell ref="BD41:BE41"/>
    <mergeCell ref="BF41:BG41"/>
    <mergeCell ref="AV43:AW43"/>
    <mergeCell ref="AX43:AY43"/>
    <mergeCell ref="AF39:AG39"/>
    <mergeCell ref="AH39:AI39"/>
    <mergeCell ref="AJ39:AK39"/>
    <mergeCell ref="AL39:AM39"/>
    <mergeCell ref="AN39:AO39"/>
    <mergeCell ref="AP39:AQ39"/>
    <mergeCell ref="AP38:AQ38"/>
    <mergeCell ref="AR38:AS38"/>
    <mergeCell ref="AT38:AU38"/>
    <mergeCell ref="AF38:AG38"/>
    <mergeCell ref="AH38:AI38"/>
    <mergeCell ref="AJ38:AK38"/>
    <mergeCell ref="AL38:AM38"/>
    <mergeCell ref="AN38:AO38"/>
    <mergeCell ref="AR39:AS39"/>
    <mergeCell ref="AT39:AU39"/>
    <mergeCell ref="AL41:AM41"/>
    <mergeCell ref="AN41:AO41"/>
    <mergeCell ref="AP41:AQ41"/>
    <mergeCell ref="AR41:AS41"/>
    <mergeCell ref="AT41:AU41"/>
    <mergeCell ref="AT40:AU40"/>
    <mergeCell ref="AV38:AW38"/>
    <mergeCell ref="AX38:AY38"/>
    <mergeCell ref="AV40:AW40"/>
    <mergeCell ref="AX40:AY40"/>
    <mergeCell ref="AF40:AG40"/>
    <mergeCell ref="AH40:AI40"/>
    <mergeCell ref="AJ40:AK40"/>
    <mergeCell ref="AL40:AM40"/>
    <mergeCell ref="AN40:AO40"/>
    <mergeCell ref="AP40:AQ40"/>
    <mergeCell ref="AR40:AS40"/>
    <mergeCell ref="AX42:AY42"/>
    <mergeCell ref="AZ42:BA42"/>
    <mergeCell ref="AF42:AG42"/>
    <mergeCell ref="AH42:AI42"/>
    <mergeCell ref="AJ42:AK42"/>
    <mergeCell ref="AL42:AM42"/>
    <mergeCell ref="AN42:AO42"/>
    <mergeCell ref="AP42:AQ42"/>
    <mergeCell ref="AR42:AS42"/>
    <mergeCell ref="AT42:AU42"/>
    <mergeCell ref="AV42:AW42"/>
    <mergeCell ref="AV41:AW41"/>
    <mergeCell ref="AX41:AY41"/>
    <mergeCell ref="AZ41:BA41"/>
    <mergeCell ref="AF41:AG41"/>
    <mergeCell ref="AH41:AI41"/>
    <mergeCell ref="AJ41:AK41"/>
    <mergeCell ref="AZ43:BA43"/>
    <mergeCell ref="BB43:BC43"/>
    <mergeCell ref="AF43:AG43"/>
    <mergeCell ref="AH43:AI43"/>
    <mergeCell ref="AJ43:AK43"/>
    <mergeCell ref="AL43:AM43"/>
    <mergeCell ref="AN43:AO43"/>
    <mergeCell ref="AP43:AQ43"/>
    <mergeCell ref="AR43:AS43"/>
    <mergeCell ref="AT43:AU43"/>
    <mergeCell ref="AF45:AG45"/>
    <mergeCell ref="AH45:AI45"/>
    <mergeCell ref="AJ45:AK45"/>
    <mergeCell ref="AL45:AM45"/>
    <mergeCell ref="AN45:AO45"/>
    <mergeCell ref="AP45:AQ45"/>
    <mergeCell ref="AR45:AS45"/>
    <mergeCell ref="AT45:AU45"/>
    <mergeCell ref="AT44:AU44"/>
    <mergeCell ref="AF44:AG44"/>
    <mergeCell ref="AH44:AI44"/>
    <mergeCell ref="AJ44:AK44"/>
    <mergeCell ref="AL44:AM44"/>
    <mergeCell ref="AN44:AO44"/>
    <mergeCell ref="AP44:AQ44"/>
    <mergeCell ref="AR44:AS44"/>
    <mergeCell ref="AV44:AW44"/>
    <mergeCell ref="AX44:AY44"/>
    <mergeCell ref="AZ44:BA44"/>
    <mergeCell ref="BB44:BC44"/>
    <mergeCell ref="BD44:BE44"/>
    <mergeCell ref="BD46:BE46"/>
    <mergeCell ref="BF46:BG46"/>
    <mergeCell ref="BH46:BI46"/>
    <mergeCell ref="BH45:BI45"/>
    <mergeCell ref="AV45:AW45"/>
    <mergeCell ref="AX45:AY45"/>
    <mergeCell ref="AZ45:BA45"/>
    <mergeCell ref="BB45:BC45"/>
    <mergeCell ref="BD45:BE45"/>
    <mergeCell ref="BF45:BG45"/>
    <mergeCell ref="AF47:AG47"/>
    <mergeCell ref="AH47:AI47"/>
    <mergeCell ref="AJ47:AK47"/>
    <mergeCell ref="AL47:AM47"/>
    <mergeCell ref="AN47:AO47"/>
    <mergeCell ref="AP47:AQ47"/>
    <mergeCell ref="AX46:AY46"/>
    <mergeCell ref="AZ46:BA46"/>
    <mergeCell ref="BB46:BC46"/>
    <mergeCell ref="AF46:AG46"/>
    <mergeCell ref="AH46:AI46"/>
    <mergeCell ref="AJ46:AK46"/>
    <mergeCell ref="AL46:AM46"/>
    <mergeCell ref="AN46:AO46"/>
    <mergeCell ref="AP46:AQ46"/>
    <mergeCell ref="AR46:AS46"/>
    <mergeCell ref="AT46:AU46"/>
    <mergeCell ref="AV46:AW46"/>
    <mergeCell ref="AR47:AS47"/>
    <mergeCell ref="AT47:AU47"/>
    <mergeCell ref="AV47:AW47"/>
    <mergeCell ref="AX47:AY47"/>
    <mergeCell ref="AZ47:BA47"/>
    <mergeCell ref="BB47:BC47"/>
  </mergeCells>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tabColor rgb="FF3366FF"/>
  </sheetPr>
  <dimension ref="A1:AO42"/>
  <sheetViews>
    <sheetView workbookViewId="0">
      <pane xSplit="1" ySplit="1" topLeftCell="B2" activePane="bottomRight" state="frozen"/>
      <selection pane="topRight" activeCell="B1" sqref="B1"/>
      <selection pane="bottomLeft" activeCell="A2" sqref="A2"/>
      <selection pane="bottomRight" activeCell="AG10" sqref="AG10"/>
    </sheetView>
  </sheetViews>
  <sheetFormatPr baseColWidth="10" defaultColWidth="9.1640625" defaultRowHeight="14"/>
  <cols>
    <col min="1" max="1" width="38.33203125" style="67" bestFit="1" customWidth="1"/>
    <col min="2" max="6" width="9" style="67" customWidth="1"/>
    <col min="7" max="31" width="9.1640625" style="67"/>
    <col min="32" max="32" width="2.83203125" style="67" customWidth="1"/>
    <col min="33" max="33" width="38.33203125" style="67" bestFit="1" customWidth="1"/>
    <col min="34" max="34" width="4.5" style="67" customWidth="1"/>
    <col min="35" max="35" width="7.1640625" style="67" customWidth="1"/>
    <col min="36" max="36" width="3.5" style="67" customWidth="1"/>
    <col min="37" max="39" width="7.1640625" style="67" customWidth="1"/>
    <col min="40" max="16384" width="9.1640625" style="67"/>
  </cols>
  <sheetData>
    <row r="1" spans="1:41" ht="16" thickBot="1">
      <c r="A1" s="126" t="s">
        <v>7</v>
      </c>
      <c r="B1" s="125" t="s">
        <v>74</v>
      </c>
      <c r="C1" s="124" t="s">
        <v>75</v>
      </c>
      <c r="D1" s="124" t="s">
        <v>79</v>
      </c>
      <c r="E1" s="124" t="s">
        <v>81</v>
      </c>
      <c r="F1" s="124" t="s">
        <v>83</v>
      </c>
      <c r="G1" s="124" t="s">
        <v>84</v>
      </c>
      <c r="H1" s="124" t="s">
        <v>85</v>
      </c>
      <c r="I1" s="124" t="s">
        <v>89</v>
      </c>
      <c r="J1" s="124" t="s">
        <v>90</v>
      </c>
      <c r="K1" s="124" t="s">
        <v>91</v>
      </c>
      <c r="L1" s="124" t="s">
        <v>92</v>
      </c>
      <c r="M1" s="124" t="s">
        <v>93</v>
      </c>
      <c r="N1" s="124" t="s">
        <v>99</v>
      </c>
      <c r="O1" s="124"/>
      <c r="P1" s="124">
        <v>15</v>
      </c>
      <c r="Q1" s="124">
        <v>16</v>
      </c>
      <c r="R1" s="124">
        <v>17</v>
      </c>
      <c r="S1" s="124">
        <v>18</v>
      </c>
      <c r="T1" s="124">
        <v>19</v>
      </c>
      <c r="U1" s="124">
        <v>20</v>
      </c>
      <c r="V1" s="124">
        <v>21</v>
      </c>
      <c r="W1" s="124">
        <v>22</v>
      </c>
      <c r="X1" s="124">
        <v>23</v>
      </c>
      <c r="Y1" s="124">
        <v>24</v>
      </c>
      <c r="Z1" s="124">
        <v>25</v>
      </c>
      <c r="AA1" s="124">
        <v>26</v>
      </c>
      <c r="AB1" s="124">
        <v>27</v>
      </c>
      <c r="AC1" s="124">
        <v>28</v>
      </c>
      <c r="AD1" s="124">
        <v>29</v>
      </c>
      <c r="AE1" s="123">
        <v>30</v>
      </c>
      <c r="AG1" s="122" t="s">
        <v>7</v>
      </c>
      <c r="AH1" s="65" t="s">
        <v>2</v>
      </c>
      <c r="AI1" s="168" t="s">
        <v>8</v>
      </c>
      <c r="AJ1" s="168"/>
      <c r="AK1" s="168"/>
      <c r="AL1" s="65" t="s">
        <v>0</v>
      </c>
      <c r="AM1" s="65" t="s">
        <v>1</v>
      </c>
    </row>
    <row r="2" spans="1:41" ht="15" thickBot="1">
      <c r="A2" s="116" t="s">
        <v>64</v>
      </c>
      <c r="B2" s="115">
        <v>70.88</v>
      </c>
      <c r="C2" s="114">
        <v>74.66</v>
      </c>
      <c r="D2" s="114">
        <v>70.56</v>
      </c>
      <c r="E2" s="114">
        <v>72.14</v>
      </c>
      <c r="F2" s="114">
        <v>64.11</v>
      </c>
      <c r="G2" s="114">
        <v>64.11</v>
      </c>
      <c r="H2" s="114">
        <v>61.74</v>
      </c>
      <c r="I2" s="114">
        <v>66.63</v>
      </c>
      <c r="J2" s="114">
        <v>66.150000000000006</v>
      </c>
      <c r="K2" s="113">
        <v>64.42</v>
      </c>
      <c r="L2" s="113">
        <v>65.05</v>
      </c>
      <c r="M2" s="113">
        <v>63.79</v>
      </c>
      <c r="N2" s="113">
        <v>63.32</v>
      </c>
      <c r="O2" s="113"/>
      <c r="P2" s="113"/>
      <c r="Q2" s="113"/>
      <c r="R2" s="113"/>
      <c r="S2" s="113"/>
      <c r="T2" s="113"/>
      <c r="U2" s="113"/>
      <c r="V2" s="113"/>
      <c r="W2" s="113"/>
      <c r="X2" s="113"/>
      <c r="Y2" s="113"/>
      <c r="Z2" s="113"/>
      <c r="AA2" s="113"/>
      <c r="AB2" s="113"/>
      <c r="AC2" s="113"/>
      <c r="AD2" s="113"/>
      <c r="AE2" s="112"/>
      <c r="AG2" s="121" t="str">
        <f>A2</f>
        <v>Egg bare diameter</v>
      </c>
      <c r="AH2" s="120">
        <f>COUNTA(B2:AE2)</f>
        <v>13</v>
      </c>
      <c r="AI2" s="119">
        <f>IF(SUM(B2:AE2)&gt;0,MIN(B2:AE2),"")</f>
        <v>61.74</v>
      </c>
      <c r="AJ2" s="117" t="str">
        <f t="shared" ref="AJ2:AJ8" si="0">IF(COUNT(AI2)&gt;0,"–","?")</f>
        <v>–</v>
      </c>
      <c r="AK2" s="118">
        <f>IF(SUM(B2:AE2)&gt;0,MAX(B2:AE2),"")</f>
        <v>74.66</v>
      </c>
      <c r="AL2" s="117">
        <f>IF(SUM(B2:AE2)&gt;0,AVERAGE(B2:AE2),"?")</f>
        <v>66.735384615384618</v>
      </c>
      <c r="AM2" s="117">
        <f>IF(COUNT(B2:AE2)&gt;1,STDEV(B2:AE2),"?")</f>
        <v>3.9942617494446848</v>
      </c>
    </row>
    <row r="3" spans="1:41" ht="15" thickBot="1">
      <c r="A3" s="116" t="s">
        <v>65</v>
      </c>
      <c r="B3" s="115">
        <v>103.8</v>
      </c>
      <c r="C3" s="114">
        <v>108.52</v>
      </c>
      <c r="D3" s="114">
        <v>96.87</v>
      </c>
      <c r="E3" s="114">
        <v>104.59</v>
      </c>
      <c r="F3" s="114">
        <v>91.67</v>
      </c>
      <c r="G3" s="114">
        <v>88.36</v>
      </c>
      <c r="H3" s="114">
        <v>90.25</v>
      </c>
      <c r="I3" s="114">
        <v>84.58</v>
      </c>
      <c r="J3" s="114">
        <v>100.81</v>
      </c>
      <c r="K3" s="113">
        <v>98.29</v>
      </c>
      <c r="L3" s="113">
        <v>95.29</v>
      </c>
      <c r="M3" s="113">
        <v>90.25</v>
      </c>
      <c r="N3" s="113">
        <v>92.93</v>
      </c>
      <c r="O3" s="113"/>
      <c r="P3" s="113"/>
      <c r="Q3" s="113"/>
      <c r="R3" s="113"/>
      <c r="S3" s="113"/>
      <c r="T3" s="113"/>
      <c r="U3" s="113"/>
      <c r="V3" s="113"/>
      <c r="W3" s="113"/>
      <c r="X3" s="113"/>
      <c r="Y3" s="113"/>
      <c r="Z3" s="113"/>
      <c r="AA3" s="113"/>
      <c r="AB3" s="113"/>
      <c r="AC3" s="113"/>
      <c r="AD3" s="113"/>
      <c r="AE3" s="112"/>
      <c r="AG3" s="18" t="str">
        <f>A3</f>
        <v>Egg full diameter</v>
      </c>
      <c r="AH3" s="15">
        <f>COUNTA(B3:AE3)</f>
        <v>13</v>
      </c>
      <c r="AI3" s="48">
        <f>IF(SUM(B3:AE3)&gt;0,MIN(B3:AE3),"")</f>
        <v>84.58</v>
      </c>
      <c r="AJ3" s="13" t="str">
        <f t="shared" si="0"/>
        <v>–</v>
      </c>
      <c r="AK3" s="49">
        <f>IF(SUM(B3:AE3)&gt;0,MAX(B3:AE3),"")</f>
        <v>108.52</v>
      </c>
      <c r="AL3" s="13">
        <f>IF(SUM(B3:AE3)&gt;0,AVERAGE(B3:AE3),"?")</f>
        <v>95.862307692307695</v>
      </c>
      <c r="AM3" s="13">
        <f>IF(COUNT(B3:AE3)&gt;1,STDEV(B3:AE3),"?")</f>
        <v>7.0937650485551433</v>
      </c>
    </row>
    <row r="4" spans="1:41">
      <c r="A4" s="109" t="s">
        <v>48</v>
      </c>
      <c r="B4" s="90">
        <v>18.09</v>
      </c>
      <c r="C4" s="89">
        <v>18.260000000000002</v>
      </c>
      <c r="D4" s="89">
        <v>18.23</v>
      </c>
      <c r="E4" s="89">
        <v>18.77</v>
      </c>
      <c r="F4" s="89">
        <v>14.75</v>
      </c>
      <c r="G4" s="89">
        <v>15.37</v>
      </c>
      <c r="H4" s="89">
        <v>17.28</v>
      </c>
      <c r="I4" s="89">
        <v>16.61</v>
      </c>
      <c r="J4" s="89">
        <v>19.3</v>
      </c>
      <c r="K4" s="88">
        <v>19.09</v>
      </c>
      <c r="L4" s="88">
        <v>14.71</v>
      </c>
      <c r="M4" s="88">
        <v>21.32</v>
      </c>
      <c r="N4" s="88">
        <v>18.55</v>
      </c>
      <c r="O4" s="88"/>
      <c r="P4" s="88"/>
      <c r="Q4" s="88"/>
      <c r="R4" s="88"/>
      <c r="S4" s="88"/>
      <c r="T4" s="88"/>
      <c r="U4" s="88"/>
      <c r="V4" s="88"/>
      <c r="W4" s="88"/>
      <c r="X4" s="88"/>
      <c r="Y4" s="88"/>
      <c r="Z4" s="88"/>
      <c r="AA4" s="88"/>
      <c r="AB4" s="88"/>
      <c r="AC4" s="88"/>
      <c r="AD4" s="88"/>
      <c r="AE4" s="108"/>
      <c r="AG4" s="18" t="str">
        <f>A4</f>
        <v>Process height</v>
      </c>
      <c r="AH4" s="15">
        <f>COUNTA(B4:AE6)</f>
        <v>39</v>
      </c>
      <c r="AI4" s="48">
        <f>IF(SUM(B4:AE6)&gt;0,MIN(B4:AE6),"")</f>
        <v>14.64</v>
      </c>
      <c r="AJ4" s="13" t="str">
        <f t="shared" si="0"/>
        <v>–</v>
      </c>
      <c r="AK4" s="49">
        <f>IF(SUM(B4:AE6)&gt;0,MAX(B4:AE6),"")</f>
        <v>21.32</v>
      </c>
      <c r="AL4" s="13">
        <f>IF(SUM(B4:AE6)&gt;0,AVERAGE(B4:AE6),"?")</f>
        <v>17.707435897435897</v>
      </c>
      <c r="AM4" s="13">
        <f>IF(COUNT(B4:AE6)&gt;1,STDEV(B4:AE6),"?")</f>
        <v>1.7981345859539486</v>
      </c>
    </row>
    <row r="5" spans="1:41">
      <c r="A5" s="86"/>
      <c r="B5" s="85">
        <v>18.16</v>
      </c>
      <c r="C5" s="84">
        <v>20.04</v>
      </c>
      <c r="D5" s="84">
        <v>19.18</v>
      </c>
      <c r="E5" s="84">
        <v>19.05</v>
      </c>
      <c r="F5" s="84">
        <v>15.71</v>
      </c>
      <c r="G5" s="84">
        <v>14.64</v>
      </c>
      <c r="H5" s="84">
        <v>14.82</v>
      </c>
      <c r="I5" s="84">
        <v>15.78</v>
      </c>
      <c r="J5" s="84">
        <v>17.04</v>
      </c>
      <c r="K5" s="83">
        <v>17.79</v>
      </c>
      <c r="L5" s="83">
        <v>21.29</v>
      </c>
      <c r="M5" s="83">
        <v>16.22</v>
      </c>
      <c r="N5" s="83">
        <v>20.27</v>
      </c>
      <c r="O5" s="83"/>
      <c r="P5" s="83"/>
      <c r="Q5" s="83"/>
      <c r="R5" s="83"/>
      <c r="S5" s="83"/>
      <c r="T5" s="83"/>
      <c r="U5" s="83"/>
      <c r="V5" s="83"/>
      <c r="W5" s="83"/>
      <c r="X5" s="83"/>
      <c r="Y5" s="83"/>
      <c r="Z5" s="83"/>
      <c r="AA5" s="83"/>
      <c r="AB5" s="83"/>
      <c r="AC5" s="83"/>
      <c r="AD5" s="83"/>
      <c r="AE5" s="111"/>
      <c r="AG5" s="18" t="str">
        <f>A7</f>
        <v>Process base width</v>
      </c>
      <c r="AH5" s="15">
        <f>COUNTA(B7:AE9)</f>
        <v>39</v>
      </c>
      <c r="AI5" s="48">
        <f>IF(SUM(B7:AE9)&gt;0,MIN(B7:AE9),"")</f>
        <v>11.79</v>
      </c>
      <c r="AJ5" s="13" t="str">
        <f t="shared" si="0"/>
        <v>–</v>
      </c>
      <c r="AK5" s="49">
        <f>IF(SUM(B7:AE9)&gt;0,MAX(B7:AE9),"")</f>
        <v>18.62</v>
      </c>
      <c r="AL5" s="13">
        <f>IF(SUM(B7:AE9)&gt;0,AVERAGE(B7:AE9),"?")</f>
        <v>15.452307692307695</v>
      </c>
      <c r="AM5" s="13">
        <f>IF(COUNT(B7:AE9)&gt;1,STDEV(B7:AE9),"?")</f>
        <v>1.6261699618856551</v>
      </c>
      <c r="AO5" s="68"/>
    </row>
    <row r="6" spans="1:41" ht="15" thickBot="1">
      <c r="A6" s="81"/>
      <c r="B6" s="80">
        <v>18.649999999999999</v>
      </c>
      <c r="C6" s="79">
        <v>19.170000000000002</v>
      </c>
      <c r="D6" s="79">
        <v>17.61</v>
      </c>
      <c r="E6" s="79">
        <v>18.98</v>
      </c>
      <c r="F6" s="79">
        <v>14.8</v>
      </c>
      <c r="G6" s="79">
        <v>18.71</v>
      </c>
      <c r="H6" s="79">
        <v>19.329999999999998</v>
      </c>
      <c r="I6" s="79">
        <v>16.36</v>
      </c>
      <c r="J6" s="79">
        <v>17.93</v>
      </c>
      <c r="K6" s="78">
        <v>18.18</v>
      </c>
      <c r="L6" s="78">
        <v>16.87</v>
      </c>
      <c r="M6" s="78">
        <v>16.989999999999998</v>
      </c>
      <c r="N6" s="78">
        <v>16.690000000000001</v>
      </c>
      <c r="O6" s="78"/>
      <c r="P6" s="78"/>
      <c r="Q6" s="78"/>
      <c r="R6" s="78"/>
      <c r="S6" s="78"/>
      <c r="T6" s="78"/>
      <c r="U6" s="78"/>
      <c r="V6" s="78"/>
      <c r="W6" s="78"/>
      <c r="X6" s="78"/>
      <c r="Y6" s="78"/>
      <c r="Z6" s="78"/>
      <c r="AA6" s="78"/>
      <c r="AB6" s="78"/>
      <c r="AC6" s="78"/>
      <c r="AD6" s="78"/>
      <c r="AE6" s="110"/>
      <c r="AG6" s="18" t="str">
        <f>A10</f>
        <v>Process base/height ratio</v>
      </c>
      <c r="AH6" s="15">
        <f>COUNT(B10:AE12)</f>
        <v>39</v>
      </c>
      <c r="AI6" s="22">
        <f>IF(SUM(B10:AE12)&gt;0,MIN(B10:AE12),"")</f>
        <v>0.63180112570356473</v>
      </c>
      <c r="AJ6" s="13" t="str">
        <f t="shared" si="0"/>
        <v>–</v>
      </c>
      <c r="AK6" s="23">
        <f>IF(SUM(B10:AE12)&gt;0,MAX(B10:AE12),"")</f>
        <v>1.1728813559322033</v>
      </c>
      <c r="AL6" s="66">
        <f>IF(SUM(B10:AE12)&gt;0,AVERAGE(B10:AE12),"?")</f>
        <v>0.87825167433606544</v>
      </c>
      <c r="AM6" s="66">
        <f>IF(COUNT(B11:AE12)&gt;1,STDEV(B11:AE12),"?")</f>
        <v>9.2505475733224901E-2</v>
      </c>
    </row>
    <row r="7" spans="1:41">
      <c r="A7" s="109" t="s">
        <v>47</v>
      </c>
      <c r="B7" s="90">
        <v>16.399999999999999</v>
      </c>
      <c r="C7" s="89">
        <v>17.37</v>
      </c>
      <c r="D7" s="89">
        <v>16.88</v>
      </c>
      <c r="E7" s="89">
        <v>16.899999999999999</v>
      </c>
      <c r="F7" s="89">
        <v>17.3</v>
      </c>
      <c r="G7" s="89">
        <v>12.95</v>
      </c>
      <c r="H7" s="89">
        <v>14.16</v>
      </c>
      <c r="I7" s="89">
        <v>15.18</v>
      </c>
      <c r="J7" s="89">
        <v>15.23</v>
      </c>
      <c r="K7" s="88">
        <v>14.97</v>
      </c>
      <c r="L7" s="88">
        <v>13.8</v>
      </c>
      <c r="M7" s="88">
        <v>13.47</v>
      </c>
      <c r="N7" s="88">
        <v>15.56</v>
      </c>
      <c r="O7" s="88"/>
      <c r="P7" s="88"/>
      <c r="Q7" s="88"/>
      <c r="R7" s="88"/>
      <c r="S7" s="88"/>
      <c r="T7" s="88"/>
      <c r="U7" s="88"/>
      <c r="V7" s="88"/>
      <c r="W7" s="88"/>
      <c r="X7" s="88"/>
      <c r="Y7" s="88"/>
      <c r="Z7" s="88"/>
      <c r="AA7" s="88"/>
      <c r="AB7" s="88"/>
      <c r="AC7" s="88"/>
      <c r="AD7" s="88"/>
      <c r="AE7" s="108"/>
      <c r="AG7" s="18" t="str">
        <f>A13</f>
        <v>Inter-process distance</v>
      </c>
      <c r="AH7" s="15">
        <f>COUNTA(B13:AE15)</f>
        <v>39</v>
      </c>
      <c r="AI7" s="48">
        <f>IF(SUM(B13:AE15)&gt;0,MIN(B13:AE15),"")</f>
        <v>0</v>
      </c>
      <c r="AJ7" s="13" t="str">
        <f t="shared" si="0"/>
        <v>–</v>
      </c>
      <c r="AK7" s="49">
        <f>IF(SUM(B13:AE15)&gt;0,MAX(B13:AE15),"")</f>
        <v>3.78</v>
      </c>
      <c r="AL7" s="13">
        <f>IF(SUM(B13:AE15)&gt;0,AVERAGE(B13:AE15),"?")</f>
        <v>1.2935897435897434</v>
      </c>
      <c r="AM7" s="13">
        <f>IF(COUNT(B13:AE15)&gt;1,STDEV(B13:AE15),"?")</f>
        <v>0.93440520675901306</v>
      </c>
    </row>
    <row r="8" spans="1:41" ht="15" thickBot="1">
      <c r="A8" s="86"/>
      <c r="B8" s="85">
        <v>16.36</v>
      </c>
      <c r="C8" s="84">
        <v>17.53</v>
      </c>
      <c r="D8" s="84">
        <v>17.309999999999999</v>
      </c>
      <c r="E8" s="84">
        <v>17.21</v>
      </c>
      <c r="F8" s="84">
        <v>16.420000000000002</v>
      </c>
      <c r="G8" s="84">
        <v>11.79</v>
      </c>
      <c r="H8" s="84">
        <v>13.95</v>
      </c>
      <c r="I8" s="84">
        <v>15.36</v>
      </c>
      <c r="J8" s="84">
        <v>15.33</v>
      </c>
      <c r="K8" s="83">
        <v>14.34</v>
      </c>
      <c r="L8" s="83">
        <v>14.97</v>
      </c>
      <c r="M8" s="83">
        <v>14.13</v>
      </c>
      <c r="N8" s="83">
        <v>15.32</v>
      </c>
      <c r="O8" s="83"/>
      <c r="P8" s="83"/>
      <c r="Q8" s="83"/>
      <c r="R8" s="83"/>
      <c r="S8" s="83"/>
      <c r="T8" s="83"/>
      <c r="U8" s="83"/>
      <c r="V8" s="83"/>
      <c r="W8" s="83"/>
      <c r="X8" s="83"/>
      <c r="Y8" s="83"/>
      <c r="Z8" s="83"/>
      <c r="AA8" s="83"/>
      <c r="AB8" s="83"/>
      <c r="AC8" s="83"/>
      <c r="AD8" s="83"/>
      <c r="AE8" s="82"/>
      <c r="AF8" s="76"/>
      <c r="AG8" s="107" t="str">
        <f>A16</f>
        <v>Number of processes on the egg circumference</v>
      </c>
      <c r="AH8" s="106">
        <f>COUNTA(B16:AE16)</f>
        <v>13</v>
      </c>
      <c r="AI8" s="105">
        <f>IF(SUM(B16:AE16)&gt;0,MIN(B16:AE16),"")</f>
        <v>12</v>
      </c>
      <c r="AJ8" s="56" t="str">
        <f t="shared" si="0"/>
        <v>–</v>
      </c>
      <c r="AK8" s="104">
        <f>IF(SUM(B16:AE16)&gt;0,MAX(B16:AE16),"")</f>
        <v>15</v>
      </c>
      <c r="AL8" s="56">
        <f>IF(SUM(B16:AE16)&gt;0,AVERAGE(B16:AE16),"?")</f>
        <v>13.384615384615385</v>
      </c>
      <c r="AM8" s="56">
        <f>IF(COUNT(B16:AE16)&gt;1,STDEV(B16:AE16),"?")</f>
        <v>0.86971849262290413</v>
      </c>
    </row>
    <row r="9" spans="1:41" ht="15" thickBot="1">
      <c r="A9" s="81"/>
      <c r="B9" s="80">
        <v>18.38</v>
      </c>
      <c r="C9" s="79">
        <v>18.62</v>
      </c>
      <c r="D9" s="79">
        <v>16.559999999999999</v>
      </c>
      <c r="E9" s="79">
        <v>18.399999999999999</v>
      </c>
      <c r="F9" s="79">
        <v>14.93</v>
      </c>
      <c r="G9" s="79">
        <v>14.23</v>
      </c>
      <c r="H9" s="79">
        <v>13.82</v>
      </c>
      <c r="I9" s="79">
        <v>14.62</v>
      </c>
      <c r="J9" s="79">
        <v>15.23</v>
      </c>
      <c r="K9" s="78">
        <v>14.1</v>
      </c>
      <c r="L9" s="78">
        <v>16.02</v>
      </c>
      <c r="M9" s="78">
        <v>14.19</v>
      </c>
      <c r="N9" s="78">
        <v>13.35</v>
      </c>
      <c r="O9" s="78"/>
      <c r="P9" s="78"/>
      <c r="Q9" s="78"/>
      <c r="R9" s="78"/>
      <c r="S9" s="78"/>
      <c r="T9" s="78"/>
      <c r="U9" s="78"/>
      <c r="V9" s="78"/>
      <c r="W9" s="78"/>
      <c r="X9" s="78"/>
      <c r="Y9" s="78"/>
      <c r="Z9" s="78"/>
      <c r="AA9" s="78"/>
      <c r="AB9" s="78"/>
      <c r="AC9" s="78"/>
      <c r="AD9" s="78"/>
      <c r="AE9" s="77"/>
      <c r="AF9" s="76"/>
    </row>
    <row r="10" spans="1:41" ht="15">
      <c r="A10" s="91" t="s">
        <v>46</v>
      </c>
      <c r="B10" s="103">
        <f t="shared" ref="B10:N10" si="1">IF(AND((B7&gt;0),(B4&gt;0)),(B7/B4),"")</f>
        <v>0.90657822001105581</v>
      </c>
      <c r="C10" s="102">
        <f t="shared" si="1"/>
        <v>0.95125958378970421</v>
      </c>
      <c r="D10" s="102">
        <f t="shared" si="1"/>
        <v>0.92594624245748758</v>
      </c>
      <c r="E10" s="102">
        <f t="shared" si="1"/>
        <v>0.90037293553542885</v>
      </c>
      <c r="F10" s="102">
        <f t="shared" si="1"/>
        <v>1.1728813559322033</v>
      </c>
      <c r="G10" s="102">
        <f t="shared" si="1"/>
        <v>0.84255042290175663</v>
      </c>
      <c r="H10" s="102">
        <f t="shared" si="1"/>
        <v>0.81944444444444442</v>
      </c>
      <c r="I10" s="102">
        <f t="shared" si="1"/>
        <v>0.91390728476821192</v>
      </c>
      <c r="J10" s="102">
        <f t="shared" si="1"/>
        <v>0.78911917098445594</v>
      </c>
      <c r="K10" s="102">
        <f t="shared" si="1"/>
        <v>0.78418019905709802</v>
      </c>
      <c r="L10" s="102">
        <f t="shared" si="1"/>
        <v>0.93813732154996599</v>
      </c>
      <c r="M10" s="102">
        <f t="shared" si="1"/>
        <v>0.63180112570356473</v>
      </c>
      <c r="N10" s="102">
        <f t="shared" si="1"/>
        <v>0.83881401617250673</v>
      </c>
      <c r="O10" s="102"/>
      <c r="P10" s="101"/>
      <c r="Q10" s="101"/>
      <c r="R10" s="101"/>
      <c r="S10" s="101"/>
      <c r="T10" s="101"/>
      <c r="U10" s="101"/>
      <c r="V10" s="101"/>
      <c r="W10" s="101"/>
      <c r="X10" s="101"/>
      <c r="Y10" s="101"/>
      <c r="Z10" s="101"/>
      <c r="AA10" s="101"/>
      <c r="AB10" s="101"/>
      <c r="AC10" s="101"/>
      <c r="AD10" s="101"/>
      <c r="AE10" s="100" t="str">
        <f>IF(AND((AE7&gt;0),(AE4&gt;0)),(AE7/AE4),"")</f>
        <v/>
      </c>
      <c r="AF10" s="76"/>
    </row>
    <row r="11" spans="1:41">
      <c r="A11" s="86"/>
      <c r="B11" s="99">
        <f t="shared" ref="B11:O11" si="2">IF(AND((B8&gt;0),(B5&gt;0)),(B8/B5),"")</f>
        <v>0.90088105726872247</v>
      </c>
      <c r="C11" s="98">
        <f t="shared" si="2"/>
        <v>0.87475049900199608</v>
      </c>
      <c r="D11" s="98">
        <f t="shared" si="2"/>
        <v>0.90250260688216888</v>
      </c>
      <c r="E11" s="98">
        <f t="shared" si="2"/>
        <v>0.90341207349081365</v>
      </c>
      <c r="F11" s="98">
        <f t="shared" si="2"/>
        <v>1.0451941438574157</v>
      </c>
      <c r="G11" s="98">
        <f t="shared" si="2"/>
        <v>0.80532786885245888</v>
      </c>
      <c r="H11" s="98">
        <f t="shared" si="2"/>
        <v>0.9412955465587044</v>
      </c>
      <c r="I11" s="98">
        <f t="shared" si="2"/>
        <v>0.97338403041825095</v>
      </c>
      <c r="J11" s="98">
        <f t="shared" si="2"/>
        <v>0.89964788732394374</v>
      </c>
      <c r="K11" s="98">
        <f t="shared" si="2"/>
        <v>0.80607082630691407</v>
      </c>
      <c r="L11" s="98">
        <f t="shared" si="2"/>
        <v>0.70314701737905128</v>
      </c>
      <c r="M11" s="98">
        <f t="shared" si="2"/>
        <v>0.87114673242910001</v>
      </c>
      <c r="N11" s="98">
        <f t="shared" si="2"/>
        <v>0.75579674395658614</v>
      </c>
      <c r="O11" s="98" t="str">
        <f t="shared" si="2"/>
        <v/>
      </c>
      <c r="P11" s="97"/>
      <c r="Q11" s="97"/>
      <c r="R11" s="97"/>
      <c r="S11" s="97"/>
      <c r="T11" s="97"/>
      <c r="U11" s="97"/>
      <c r="V11" s="97"/>
      <c r="W11" s="97"/>
      <c r="X11" s="97"/>
      <c r="Y11" s="97"/>
      <c r="Z11" s="97"/>
      <c r="AA11" s="97"/>
      <c r="AB11" s="97"/>
      <c r="AC11" s="97"/>
      <c r="AD11" s="97"/>
      <c r="AE11" s="96" t="str">
        <f>IF(AND((AE8&gt;0),(AE5&gt;0)),(AE8/AE5),"")</f>
        <v/>
      </c>
      <c r="AF11" s="76"/>
    </row>
    <row r="12" spans="1:41" ht="15" thickBot="1">
      <c r="A12" s="81"/>
      <c r="B12" s="95">
        <f t="shared" ref="B12:O12" si="3">IF(AND((B9&gt;0),(B6&gt;0)),(B9/B6),"")</f>
        <v>0.98552278820375339</v>
      </c>
      <c r="C12" s="94">
        <f t="shared" si="3"/>
        <v>0.9713093375065206</v>
      </c>
      <c r="D12" s="94">
        <f t="shared" si="3"/>
        <v>0.94037478705281086</v>
      </c>
      <c r="E12" s="94">
        <f t="shared" si="3"/>
        <v>0.9694415173867228</v>
      </c>
      <c r="F12" s="94">
        <f t="shared" si="3"/>
        <v>1.0087837837837836</v>
      </c>
      <c r="G12" s="94">
        <f t="shared" si="3"/>
        <v>0.760555852485302</v>
      </c>
      <c r="H12" s="94">
        <f t="shared" si="3"/>
        <v>0.71495085359544752</v>
      </c>
      <c r="I12" s="94">
        <f t="shared" si="3"/>
        <v>0.89364303178484106</v>
      </c>
      <c r="J12" s="94">
        <f t="shared" si="3"/>
        <v>0.84941438929169</v>
      </c>
      <c r="K12" s="94">
        <f t="shared" si="3"/>
        <v>0.77557755775577553</v>
      </c>
      <c r="L12" s="94">
        <f t="shared" si="3"/>
        <v>0.94961470065204501</v>
      </c>
      <c r="M12" s="94">
        <f t="shared" si="3"/>
        <v>0.83519717480871103</v>
      </c>
      <c r="N12" s="94">
        <f t="shared" si="3"/>
        <v>0.79988016776512871</v>
      </c>
      <c r="O12" s="94" t="str">
        <f t="shared" si="3"/>
        <v/>
      </c>
      <c r="P12" s="93"/>
      <c r="Q12" s="93"/>
      <c r="R12" s="93"/>
      <c r="S12" s="93"/>
      <c r="T12" s="93"/>
      <c r="U12" s="93"/>
      <c r="V12" s="93"/>
      <c r="W12" s="93"/>
      <c r="X12" s="93"/>
      <c r="Y12" s="93"/>
      <c r="Z12" s="93"/>
      <c r="AA12" s="93"/>
      <c r="AB12" s="93"/>
      <c r="AC12" s="93"/>
      <c r="AD12" s="93"/>
      <c r="AE12" s="92" t="str">
        <f>IF(AND((AE9&gt;0),(AE6&gt;0)),(AE9/AE6),"")</f>
        <v/>
      </c>
      <c r="AF12" s="76"/>
      <c r="AG12" s="75"/>
      <c r="AH12" s="75"/>
      <c r="AI12" s="2"/>
      <c r="AJ12" s="2"/>
    </row>
    <row r="13" spans="1:41" ht="15">
      <c r="A13" s="91" t="s">
        <v>66</v>
      </c>
      <c r="B13" s="90">
        <v>0</v>
      </c>
      <c r="C13" s="89">
        <v>0</v>
      </c>
      <c r="D13" s="89">
        <v>0</v>
      </c>
      <c r="E13" s="89">
        <v>0</v>
      </c>
      <c r="F13" s="89">
        <v>0</v>
      </c>
      <c r="G13" s="89">
        <v>0.92</v>
      </c>
      <c r="H13" s="89">
        <v>1.58</v>
      </c>
      <c r="I13" s="89">
        <v>1.1499999999999999</v>
      </c>
      <c r="J13" s="89">
        <v>1.59</v>
      </c>
      <c r="K13" s="88">
        <v>0.64</v>
      </c>
      <c r="L13" s="88">
        <v>1.94</v>
      </c>
      <c r="M13" s="88">
        <v>2.13</v>
      </c>
      <c r="N13" s="88">
        <v>0.92</v>
      </c>
      <c r="O13" s="88"/>
      <c r="P13" s="88"/>
      <c r="Q13" s="88"/>
      <c r="R13" s="88"/>
      <c r="S13" s="88"/>
      <c r="T13" s="88"/>
      <c r="U13" s="88"/>
      <c r="V13" s="88"/>
      <c r="W13" s="88"/>
      <c r="X13" s="88"/>
      <c r="Y13" s="88"/>
      <c r="Z13" s="88"/>
      <c r="AA13" s="88"/>
      <c r="AB13" s="88"/>
      <c r="AC13" s="88"/>
      <c r="AD13" s="88"/>
      <c r="AE13" s="87"/>
      <c r="AF13" s="76"/>
      <c r="AG13" s="75"/>
      <c r="AH13" s="75"/>
      <c r="AI13" s="2"/>
      <c r="AJ13" s="2"/>
    </row>
    <row r="14" spans="1:41">
      <c r="A14" s="86"/>
      <c r="B14" s="85">
        <v>1.1100000000000001</v>
      </c>
      <c r="C14" s="84">
        <v>0.89</v>
      </c>
      <c r="D14" s="84">
        <v>0.99</v>
      </c>
      <c r="E14" s="84">
        <v>0.94</v>
      </c>
      <c r="F14" s="84">
        <v>0.44</v>
      </c>
      <c r="G14" s="84">
        <v>1.23</v>
      </c>
      <c r="H14" s="84">
        <v>2.2599999999999998</v>
      </c>
      <c r="I14" s="84">
        <v>0.96</v>
      </c>
      <c r="J14" s="84">
        <v>0.63</v>
      </c>
      <c r="K14" s="83">
        <v>2.06</v>
      </c>
      <c r="L14" s="83">
        <v>0.73</v>
      </c>
      <c r="M14" s="83">
        <v>1.94</v>
      </c>
      <c r="N14" s="83">
        <v>3.78</v>
      </c>
      <c r="O14" s="83"/>
      <c r="P14" s="83"/>
      <c r="Q14" s="83"/>
      <c r="R14" s="83"/>
      <c r="S14" s="83"/>
      <c r="T14" s="83"/>
      <c r="U14" s="83"/>
      <c r="V14" s="83"/>
      <c r="W14" s="83"/>
      <c r="X14" s="83"/>
      <c r="Y14" s="83"/>
      <c r="Z14" s="83"/>
      <c r="AA14" s="83"/>
      <c r="AB14" s="83"/>
      <c r="AC14" s="83"/>
      <c r="AD14" s="83"/>
      <c r="AE14" s="82"/>
      <c r="AF14" s="76"/>
      <c r="AG14" s="75"/>
      <c r="AH14" s="75"/>
      <c r="AI14" s="2"/>
      <c r="AJ14" s="2"/>
    </row>
    <row r="15" spans="1:41" ht="15" thickBot="1">
      <c r="A15" s="81"/>
      <c r="B15" s="80">
        <v>2.14</v>
      </c>
      <c r="C15" s="79">
        <v>1.92</v>
      </c>
      <c r="D15" s="79">
        <v>2.4</v>
      </c>
      <c r="E15" s="79">
        <v>1.1499999999999999</v>
      </c>
      <c r="F15" s="79">
        <v>0.63</v>
      </c>
      <c r="G15" s="79">
        <v>2.2599999999999998</v>
      </c>
      <c r="H15" s="79">
        <v>2.91</v>
      </c>
      <c r="I15" s="79">
        <v>1.9</v>
      </c>
      <c r="J15" s="79">
        <v>0</v>
      </c>
      <c r="K15" s="78">
        <v>3.03</v>
      </c>
      <c r="L15" s="78">
        <v>0.75</v>
      </c>
      <c r="M15" s="78">
        <v>0.56999999999999995</v>
      </c>
      <c r="N15" s="78">
        <v>1.96</v>
      </c>
      <c r="O15" s="78"/>
      <c r="P15" s="78"/>
      <c r="Q15" s="78"/>
      <c r="R15" s="78"/>
      <c r="S15" s="78"/>
      <c r="T15" s="78"/>
      <c r="U15" s="78"/>
      <c r="V15" s="78"/>
      <c r="W15" s="78"/>
      <c r="X15" s="78"/>
      <c r="Y15" s="78"/>
      <c r="Z15" s="78"/>
      <c r="AA15" s="78"/>
      <c r="AB15" s="78"/>
      <c r="AC15" s="78"/>
      <c r="AD15" s="78"/>
      <c r="AE15" s="77"/>
      <c r="AF15" s="76"/>
      <c r="AG15" s="68"/>
      <c r="AH15" s="68"/>
      <c r="AI15" s="68"/>
      <c r="AJ15" s="68"/>
    </row>
    <row r="16" spans="1:41" ht="15" thickBot="1">
      <c r="A16" s="74" t="s">
        <v>45</v>
      </c>
      <c r="B16" s="73">
        <v>13</v>
      </c>
      <c r="C16" s="72">
        <v>12</v>
      </c>
      <c r="D16" s="72">
        <v>12</v>
      </c>
      <c r="E16" s="72">
        <v>13</v>
      </c>
      <c r="F16" s="72">
        <v>13</v>
      </c>
      <c r="G16" s="72">
        <v>14</v>
      </c>
      <c r="H16" s="72">
        <v>14</v>
      </c>
      <c r="I16" s="72">
        <v>14</v>
      </c>
      <c r="J16" s="72">
        <v>13</v>
      </c>
      <c r="K16" s="71">
        <v>15</v>
      </c>
      <c r="L16" s="71">
        <v>14</v>
      </c>
      <c r="M16" s="71">
        <v>13</v>
      </c>
      <c r="N16" s="71">
        <v>14</v>
      </c>
      <c r="O16" s="71"/>
      <c r="P16" s="71"/>
      <c r="Q16" s="71"/>
      <c r="R16" s="71"/>
      <c r="S16" s="71"/>
      <c r="T16" s="71"/>
      <c r="U16" s="71"/>
      <c r="V16" s="71"/>
      <c r="W16" s="71"/>
      <c r="X16" s="71"/>
      <c r="Y16" s="71"/>
      <c r="Z16" s="71"/>
      <c r="AA16" s="71"/>
      <c r="AB16" s="71"/>
      <c r="AC16" s="71"/>
      <c r="AD16" s="71"/>
      <c r="AE16" s="70"/>
      <c r="AF16" s="68"/>
    </row>
    <row r="17" spans="1:14" ht="15">
      <c r="A17" s="69" t="s">
        <v>76</v>
      </c>
      <c r="B17" s="67" t="s">
        <v>77</v>
      </c>
      <c r="C17" s="67" t="s">
        <v>78</v>
      </c>
      <c r="D17" s="67" t="s">
        <v>80</v>
      </c>
      <c r="E17" s="67" t="s">
        <v>82</v>
      </c>
      <c r="F17" s="67" t="s">
        <v>86</v>
      </c>
      <c r="G17" s="67" t="s">
        <v>87</v>
      </c>
      <c r="H17" s="67" t="s">
        <v>88</v>
      </c>
      <c r="I17" s="67" t="s">
        <v>94</v>
      </c>
      <c r="J17" s="67" t="s">
        <v>95</v>
      </c>
      <c r="K17" s="67" t="s">
        <v>96</v>
      </c>
      <c r="L17" s="67" t="s">
        <v>97</v>
      </c>
      <c r="M17" s="67" t="s">
        <v>98</v>
      </c>
      <c r="N17" s="67" t="s">
        <v>100</v>
      </c>
    </row>
    <row r="27" spans="1:14">
      <c r="A27" s="68"/>
    </row>
    <row r="28" spans="1:14">
      <c r="A28" s="68"/>
    </row>
    <row r="30" spans="1:14">
      <c r="A30" s="68"/>
    </row>
    <row r="31" spans="1:14">
      <c r="A31" s="2"/>
    </row>
    <row r="32" spans="1:14">
      <c r="A32" s="2"/>
    </row>
    <row r="33" spans="1:1">
      <c r="A33" s="68"/>
    </row>
    <row r="34" spans="1:1">
      <c r="A34" s="68"/>
    </row>
    <row r="35" spans="1:1">
      <c r="A35" s="2"/>
    </row>
    <row r="36" spans="1:1">
      <c r="A36" s="68"/>
    </row>
    <row r="37" spans="1:1">
      <c r="A37" s="68"/>
    </row>
    <row r="38" spans="1:1">
      <c r="A38" s="2"/>
    </row>
    <row r="39" spans="1:1">
      <c r="A39" s="68"/>
    </row>
    <row r="40" spans="1:1">
      <c r="A40" s="68"/>
    </row>
    <row r="41" spans="1:1">
      <c r="A41" s="68"/>
    </row>
    <row r="42" spans="1:1">
      <c r="A42" s="2"/>
    </row>
  </sheetData>
  <mergeCells count="1">
    <mergeCell ref="AI1:AK1"/>
  </mergeCells>
  <pageMargins left="0.75" right="0.75" top="1" bottom="1" header="0.5" footer="0.5"/>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instructions</vt:lpstr>
      <vt:lpstr>general info</vt:lpstr>
      <vt:lpstr>animals</vt:lpstr>
      <vt:lpstr>eggs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Hypsibioidea &amp; Isohypsibioidea (ver. 1.0)</dc:title>
  <dc:creator>Łukasz Michalczyk (LM@tardigrada.net)</dc:creator>
  <cp:keywords>Tardigrada Hypsibioidea Isohypsibioidea morphometry</cp:keywords>
  <cp:lastModifiedBy>Usuario</cp:lastModifiedBy>
  <cp:lastPrinted>2003-07-11T12:21:57Z</cp:lastPrinted>
  <dcterms:created xsi:type="dcterms:W3CDTF">2003-07-11T12:08:32Z</dcterms:created>
  <dcterms:modified xsi:type="dcterms:W3CDTF">2020-12-04T10:28:16Z</dcterms:modified>
</cp:coreProperties>
</file>