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80" yWindow="6300" windowWidth="24200" windowHeight="17680" activeTab="4"/>
  </bookViews>
  <sheets>
    <sheet name="instructions" sheetId="1" r:id="rId1"/>
    <sheet name="females" sheetId="2" r:id="rId2"/>
    <sheet name="females_stats (μm)" sheetId="3" r:id="rId3"/>
    <sheet name="females_stats (pt)" sheetId="4" r:id="rId4"/>
    <sheet name="Caption" sheetId="5" r:id="rId5"/>
  </sheets>
  <definedNames/>
  <calcPr fullCalcOnLoad="1"/>
</workbook>
</file>

<file path=xl/sharedStrings.xml><?xml version="1.0" encoding="utf-8"?>
<sst xmlns="http://schemas.openxmlformats.org/spreadsheetml/2006/main" count="239" uniqueCount="97">
  <si>
    <t>MEAN</t>
  </si>
  <si>
    <t>SD</t>
  </si>
  <si>
    <t>N</t>
  </si>
  <si>
    <t>Eyes</t>
  </si>
  <si>
    <t>pt</t>
  </si>
  <si>
    <t>µm</t>
  </si>
  <si>
    <t>–</t>
  </si>
  <si>
    <t>SPECIMEN</t>
  </si>
  <si>
    <t>CHARACTER</t>
  </si>
  <si>
    <t>RANGE</t>
  </si>
  <si>
    <t>Holotype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</si>
  <si>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</si>
  <si>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</si>
  <si>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</si>
  <si>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</si>
  <si>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</si>
  <si>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</si>
  <si>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</si>
  <si>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</si>
  <si>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</si>
  <si>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</si>
  <si>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</si>
  <si>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</si>
  <si>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</si>
  <si>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</si>
  <si>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</si>
  <si>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</si>
  <si>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</si>
  <si>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</si>
  <si>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</si>
  <si>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</si>
  <si>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</si>
  <si>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</si>
  <si>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</si>
  <si>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</si>
  <si>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</si>
  <si>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</si>
  <si>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</si>
  <si>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</si>
  <si>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</si>
  <si>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</si>
  <si>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</si>
  <si>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</si>
  <si>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</si>
  <si>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</si>
  <si>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</si>
  <si>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</si>
  <si>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</si>
  <si>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</si>
  <si>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</si>
  <si>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rPr>
      <t>Apochela.</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</si>
  <si>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</si>
  <si>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</si>
  <si>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</si>
  <si>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</si>
  <si>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</si>
  <si>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</si>
  <si>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</si>
  <si>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</si>
  <si>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external spur</t>
  </si>
  <si>
    <t>Claw 1 internal primary branch</t>
  </si>
  <si>
    <t>Claw 1 internal base + secondary branch</t>
  </si>
  <si>
    <t>Claw 1 internal spur</t>
  </si>
  <si>
    <t>Claw 2 external primary branch</t>
  </si>
  <si>
    <t>Claw 2 external base + secondary branch</t>
  </si>
  <si>
    <t>Claw 2 external spur</t>
  </si>
  <si>
    <t>Claw 2 internal primary branch</t>
  </si>
  <si>
    <t>Claw 2 internal base + secondary branch</t>
  </si>
  <si>
    <t>Claw 2 internal spur</t>
  </si>
  <si>
    <t>Claw 3 external primary branch</t>
  </si>
  <si>
    <t>Claw 3 external base + secondary branch</t>
  </si>
  <si>
    <t>Claw 3 external spur</t>
  </si>
  <si>
    <t>Claw 3 internal primary branch</t>
  </si>
  <si>
    <t>Claw 3 internal base + secondary branch</t>
  </si>
  <si>
    <t>Claw 3 internal spur</t>
  </si>
  <si>
    <t>Claw 4 anterior primary branch</t>
  </si>
  <si>
    <t>Claw 4 anterior base + secondary branch</t>
  </si>
  <si>
    <t>Claw 4 anterior spur</t>
  </si>
  <si>
    <t>Claw 4 posterior primary branch</t>
  </si>
  <si>
    <t>Claw 4 posterior base + secondary branch</t>
  </si>
  <si>
    <t>Claw 4 posterior spur</t>
  </si>
  <si>
    <r>
      <t xml:space="preserve">This template can be freely used but each published use must be credited as </t>
    </r>
    <r>
      <rPr>
        <b/>
        <sz val="12"/>
        <rFont val="Calibri"/>
        <family val="2"/>
      </rPr>
      <t xml:space="preserve">Morphometric data were handled using the Apochela ver. 1.1 template available from the Tardigrada Register, www.tardigrada.net/register (Michalczyk &amp; Kaczmarek 2013). </t>
    </r>
    <r>
      <rPr>
        <sz val="12"/>
        <rFont val="Calibri"/>
        <family val="2"/>
      </rPr>
      <t>The reference is: Michalczyk, Ł. &amp; Kaczmarek, Ł. (2013) The Tardigrada Register: a comprehensive online data repository for tardigrade taxonomy. Journal of Limnology, 72(S1): 175-181. DOI:10.4081/jlimnol.2013.s1.e22</t>
    </r>
  </si>
  <si>
    <t>Milnesium bohleberi</t>
  </si>
  <si>
    <t>USA.0</t>
  </si>
  <si>
    <t>Holotype (13)</t>
  </si>
  <si>
    <t xml:space="preserve">2 (14) </t>
  </si>
  <si>
    <t>3 (15)</t>
  </si>
  <si>
    <t>4 (16)</t>
  </si>
  <si>
    <t>5 (17)</t>
  </si>
  <si>
    <t>6 (18</t>
  </si>
  <si>
    <t>7 (19)</t>
  </si>
  <si>
    <t>8 (20)</t>
  </si>
  <si>
    <t>9 (21)</t>
  </si>
  <si>
    <t>10 (22)</t>
  </si>
  <si>
    <t>11 (23)</t>
  </si>
  <si>
    <t>12 (24)</t>
  </si>
  <si>
    <r>
      <t xml:space="preserve">Supp. file 1. Measurements of </t>
    </r>
    <r>
      <rPr>
        <i/>
        <sz val="11"/>
        <rFont val="Arial CE"/>
        <family val="0"/>
      </rPr>
      <t>Milnesium pelufforum</t>
    </r>
    <r>
      <rPr>
        <sz val="11"/>
        <rFont val="Arial CE"/>
        <family val="0"/>
      </rPr>
      <t xml:space="preserve"> young. Complete morphometric dataset of the young specimens of </t>
    </r>
    <r>
      <rPr>
        <i/>
        <sz val="11"/>
        <rFont val="Arial CE"/>
        <family val="0"/>
      </rPr>
      <t>Milnesium pelufforum</t>
    </r>
    <r>
      <rPr>
        <sz val="11"/>
        <rFont val="Arial CE"/>
        <family val="0"/>
      </rPr>
      <t xml:space="preserve"> sp. nov. (from which Table 1 in the paper derives) (Excel file). https://doi.org/10.5852/ejt.2022.822.1807.6929</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</si>
</sst>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61">
    <font>
      <sz val="10"/>
      <name val="Arial CE"/>
      <family val="0"/>
    </font>
    <font>
      <sz val="11"/>
      <color indexed="8"/>
      <name val="Calibri"/>
      <family val="2"/>
    </font>
    <font>
      <sz val="8"/>
      <name val="Arial CE"/>
      <family val="0"/>
    </font>
    <font>
      <b/>
      <sz val="10"/>
      <name val="Arial CE"/>
      <family val="0"/>
    </font>
    <font>
      <i/>
      <sz val="10"/>
      <name val="Arial CE"/>
      <family val="0"/>
    </font>
    <font>
      <b/>
      <sz val="12"/>
      <name val="Calibri"/>
      <family val="2"/>
    </font>
    <font>
      <sz val="12"/>
      <name val="Calibri"/>
      <family val="2"/>
    </font>
    <font>
      <i/>
      <sz val="12"/>
      <name val="Calibri"/>
      <family val="2"/>
    </font>
    <font>
      <sz val="11"/>
      <name val="Arial CE"/>
      <family val="0"/>
    </font>
    <font>
      <i/>
      <sz val="11"/>
      <name val="Arial CE"/>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CE"/>
      <family val="0"/>
    </font>
    <font>
      <u val="single"/>
      <sz val="10"/>
      <color indexed="20"/>
      <name val="Arial CE"/>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Calibri"/>
      <family val="2"/>
    </font>
    <font>
      <b/>
      <i/>
      <sz val="10"/>
      <name val="Calibri"/>
      <family val="2"/>
    </font>
    <font>
      <sz val="10"/>
      <name val="Calibri"/>
      <family val="2"/>
    </font>
    <font>
      <i/>
      <sz val="10"/>
      <name val="Calibri"/>
      <family val="2"/>
    </font>
    <font>
      <i/>
      <sz val="10"/>
      <color indexed="12"/>
      <name val="Calibri"/>
      <family val="2"/>
    </font>
    <font>
      <b/>
      <sz val="12"/>
      <color indexed="10"/>
      <name val="Calibri"/>
      <family val="2"/>
    </font>
    <font>
      <i/>
      <sz val="10"/>
      <color indexed="8"/>
      <name val="Calibri"/>
      <family val="2"/>
    </font>
    <font>
      <sz val="10"/>
      <color indexed="17"/>
      <name val="Calibri"/>
      <family val="2"/>
    </font>
    <font>
      <b/>
      <sz val="14"/>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CE"/>
      <family val="0"/>
    </font>
    <font>
      <u val="single"/>
      <sz val="10"/>
      <color theme="11"/>
      <name val="Arial CE"/>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0"/>
      <color rgb="FF0000CC"/>
      <name val="Calibri"/>
      <family val="2"/>
    </font>
    <font>
      <b/>
      <sz val="12"/>
      <color rgb="FFFF0000"/>
      <name val="Calibri"/>
      <family val="2"/>
    </font>
    <font>
      <i/>
      <sz val="10"/>
      <color theme="1"/>
      <name val="Calibri"/>
      <family val="2"/>
    </font>
    <font>
      <sz val="10"/>
      <color rgb="FF008000"/>
      <name val="Calibri"/>
      <family val="2"/>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style="double"/>
      <top/>
      <bottom style="thin"/>
    </border>
    <border>
      <left/>
      <right style="thin"/>
      <top/>
      <bottom/>
    </border>
    <border>
      <left/>
      <right style="double"/>
      <top/>
      <bottom/>
    </border>
    <border>
      <left/>
      <right/>
      <top/>
      <bottom style="medium"/>
    </border>
    <border>
      <left/>
      <right style="double"/>
      <top/>
      <bottom style="medium"/>
    </border>
    <border>
      <left style="thin"/>
      <right style="thin"/>
      <top style="thin"/>
      <bottom style="thin"/>
    </border>
    <border>
      <left style="thin"/>
      <right/>
      <top style="thin"/>
      <bottom style="thin"/>
    </border>
    <border>
      <left/>
      <right style="thin"/>
      <top/>
      <bottom style="medium"/>
    </border>
    <border>
      <left/>
      <right style="thin"/>
      <top/>
      <bottom style="thin"/>
    </border>
    <border>
      <left style="thin"/>
      <right/>
      <top/>
      <bottom style="thin"/>
    </border>
    <border>
      <left style="thin"/>
      <right/>
      <top>
        <color indexed="63"/>
      </top>
      <bottom>
        <color indexed="63"/>
      </bottom>
    </border>
    <border>
      <left style="thin"/>
      <right/>
      <top/>
      <bottom style="medium"/>
    </border>
    <border>
      <left style="double"/>
      <right>
        <color indexed="63"/>
      </right>
      <top>
        <color indexed="63"/>
      </top>
      <bottom style="medium"/>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style="thin"/>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right style="double"/>
      <top style="medium"/>
      <bottom/>
    </border>
    <border>
      <left style="thin"/>
      <right/>
      <top style="thin"/>
      <bottom/>
    </border>
    <border>
      <left/>
      <right style="thin"/>
      <top style="thin"/>
      <bottom/>
    </border>
    <border>
      <left/>
      <right/>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19">
    <xf numFmtId="0" fontId="0" fillId="0" borderId="0" xfId="0" applyAlignment="1">
      <alignment/>
    </xf>
    <xf numFmtId="0" fontId="28"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0" xfId="0" applyFont="1" applyFill="1" applyBorder="1" applyAlignment="1">
      <alignment horizontal="center" vertical="center"/>
    </xf>
    <xf numFmtId="188" fontId="30" fillId="0" borderId="0" xfId="0" applyNumberFormat="1" applyFont="1" applyFill="1" applyBorder="1" applyAlignment="1">
      <alignment horizontal="right" vertical="center"/>
    </xf>
    <xf numFmtId="188" fontId="30" fillId="0" borderId="0" xfId="0" applyNumberFormat="1" applyFont="1" applyFill="1" applyBorder="1" applyAlignment="1">
      <alignment horizontal="center" vertical="center"/>
    </xf>
    <xf numFmtId="188" fontId="30" fillId="0" borderId="0" xfId="0" applyNumberFormat="1" applyFont="1" applyFill="1" applyBorder="1" applyAlignment="1">
      <alignment horizontal="left" vertical="center"/>
    </xf>
    <xf numFmtId="188" fontId="31" fillId="0" borderId="0" xfId="0" applyNumberFormat="1" applyFont="1" applyFill="1" applyBorder="1" applyAlignment="1">
      <alignment horizontal="center" vertical="center"/>
    </xf>
    <xf numFmtId="188" fontId="31" fillId="0" borderId="12" xfId="0" applyNumberFormat="1" applyFont="1" applyFill="1" applyBorder="1" applyAlignment="1">
      <alignment horizontal="center" vertical="center"/>
    </xf>
    <xf numFmtId="188" fontId="31" fillId="0" borderId="13"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12" xfId="0" applyFont="1" applyFill="1" applyBorder="1" applyAlignment="1">
      <alignment horizontal="center" vertical="center"/>
    </xf>
    <xf numFmtId="188" fontId="30" fillId="0" borderId="14" xfId="0" applyNumberFormat="1" applyFont="1" applyFill="1" applyBorder="1" applyAlignment="1">
      <alignment horizontal="right" vertical="center"/>
    </xf>
    <xf numFmtId="188" fontId="30" fillId="0" borderId="14" xfId="0" applyNumberFormat="1" applyFont="1" applyFill="1" applyBorder="1" applyAlignment="1">
      <alignment horizontal="center" vertical="center"/>
    </xf>
    <xf numFmtId="188" fontId="30" fillId="0" borderId="14" xfId="0" applyNumberFormat="1" applyFont="1" applyFill="1" applyBorder="1" applyAlignment="1">
      <alignment horizontal="left" vertical="center"/>
    </xf>
    <xf numFmtId="188" fontId="31" fillId="0" borderId="14" xfId="0" applyNumberFormat="1" applyFont="1" applyFill="1" applyBorder="1" applyAlignment="1">
      <alignment horizontal="center" vertical="center"/>
    </xf>
    <xf numFmtId="188" fontId="31" fillId="0" borderId="15" xfId="0" applyNumberFormat="1" applyFont="1" applyFill="1" applyBorder="1" applyAlignment="1">
      <alignment horizontal="center" vertical="center"/>
    </xf>
    <xf numFmtId="0" fontId="30" fillId="0" borderId="0" xfId="0" applyFont="1" applyFill="1" applyBorder="1" applyAlignment="1">
      <alignment horizontal="center"/>
    </xf>
    <xf numFmtId="0" fontId="28" fillId="0" borderId="16" xfId="0" applyFont="1" applyFill="1" applyBorder="1" applyAlignment="1">
      <alignment horizontal="right"/>
    </xf>
    <xf numFmtId="0" fontId="28" fillId="0" borderId="16" xfId="0" applyFont="1" applyFill="1" applyBorder="1" applyAlignment="1">
      <alignment horizontal="left"/>
    </xf>
    <xf numFmtId="0" fontId="30" fillId="0" borderId="16" xfId="0" applyFont="1" applyFill="1" applyBorder="1" applyAlignment="1">
      <alignment horizontal="center"/>
    </xf>
    <xf numFmtId="0" fontId="30" fillId="0" borderId="17" xfId="0" applyFont="1" applyFill="1" applyBorder="1" applyAlignment="1">
      <alignment/>
    </xf>
    <xf numFmtId="188" fontId="30" fillId="0" borderId="16" xfId="0" applyNumberFormat="1" applyFont="1" applyFill="1" applyBorder="1" applyAlignment="1">
      <alignment horizontal="center"/>
    </xf>
    <xf numFmtId="0" fontId="30" fillId="0" borderId="13" xfId="0" applyFont="1" applyFill="1" applyBorder="1" applyAlignment="1">
      <alignment horizontal="left"/>
    </xf>
    <xf numFmtId="188" fontId="30" fillId="0" borderId="0" xfId="0" applyNumberFormat="1" applyFont="1" applyFill="1" applyBorder="1" applyAlignment="1">
      <alignment horizontal="center"/>
    </xf>
    <xf numFmtId="0" fontId="30" fillId="0" borderId="15" xfId="0" applyFont="1" applyFill="1" applyBorder="1" applyAlignment="1">
      <alignment horizontal="left"/>
    </xf>
    <xf numFmtId="0" fontId="30" fillId="0" borderId="18" xfId="0" applyFont="1" applyFill="1" applyBorder="1" applyAlignment="1">
      <alignment horizontal="center" vertical="center"/>
    </xf>
    <xf numFmtId="0" fontId="30" fillId="0" borderId="0" xfId="0" applyFont="1" applyFill="1" applyBorder="1" applyAlignment="1">
      <alignment horizontal="left"/>
    </xf>
    <xf numFmtId="0" fontId="56" fillId="0" borderId="16" xfId="0" applyFont="1" applyFill="1" applyBorder="1" applyAlignment="1">
      <alignment horizontal="center"/>
    </xf>
    <xf numFmtId="9" fontId="30" fillId="0" borderId="0" xfId="55" applyFont="1" applyFill="1" applyBorder="1" applyAlignment="1">
      <alignment horizontal="right" vertical="center"/>
    </xf>
    <xf numFmtId="9" fontId="30" fillId="0" borderId="0" xfId="55" applyFont="1" applyFill="1" applyBorder="1" applyAlignment="1">
      <alignment horizontal="center" vertical="center"/>
    </xf>
    <xf numFmtId="9" fontId="30" fillId="0" borderId="0" xfId="55" applyFont="1" applyFill="1" applyBorder="1" applyAlignment="1">
      <alignment horizontal="left" vertical="center"/>
    </xf>
    <xf numFmtId="0" fontId="30" fillId="0" borderId="16" xfId="0" applyFont="1" applyBorder="1" applyAlignment="1">
      <alignment vertical="top"/>
    </xf>
    <xf numFmtId="188" fontId="30" fillId="33" borderId="17" xfId="0" applyNumberFormat="1" applyFont="1" applyFill="1" applyBorder="1" applyAlignment="1">
      <alignment horizontal="center"/>
    </xf>
    <xf numFmtId="1" fontId="31" fillId="0" borderId="0" xfId="0" applyNumberFormat="1" applyFont="1" applyFill="1" applyBorder="1" applyAlignment="1">
      <alignment horizontal="right" vertical="center"/>
    </xf>
    <xf numFmtId="1" fontId="31" fillId="0" borderId="0" xfId="0" applyNumberFormat="1" applyFont="1" applyFill="1" applyBorder="1" applyAlignment="1">
      <alignment horizontal="center" vertical="center"/>
    </xf>
    <xf numFmtId="1" fontId="31" fillId="0" borderId="12" xfId="0" applyNumberFormat="1" applyFont="1" applyFill="1" applyBorder="1" applyAlignment="1">
      <alignment horizontal="left" vertical="center"/>
    </xf>
    <xf numFmtId="1" fontId="31" fillId="0" borderId="12" xfId="0" applyNumberFormat="1" applyFont="1" applyFill="1" applyBorder="1" applyAlignment="1">
      <alignment horizontal="center" vertical="center"/>
    </xf>
    <xf numFmtId="1" fontId="31" fillId="0" borderId="13" xfId="0" applyNumberFormat="1" applyFont="1" applyFill="1" applyBorder="1" applyAlignment="1">
      <alignment horizontal="center" vertical="center"/>
    </xf>
    <xf numFmtId="1" fontId="30" fillId="0" borderId="16" xfId="0" applyNumberFormat="1" applyFont="1" applyFill="1" applyBorder="1" applyAlignment="1">
      <alignment horizontal="center"/>
    </xf>
    <xf numFmtId="1" fontId="56" fillId="0" borderId="16" xfId="0" applyNumberFormat="1" applyFont="1" applyFill="1" applyBorder="1" applyAlignment="1">
      <alignment horizontal="center"/>
    </xf>
    <xf numFmtId="1" fontId="30" fillId="0" borderId="0" xfId="0" applyNumberFormat="1" applyFont="1" applyFill="1" applyBorder="1" applyAlignment="1">
      <alignment horizontal="center"/>
    </xf>
    <xf numFmtId="1" fontId="30" fillId="0" borderId="13" xfId="0" applyNumberFormat="1" applyFont="1" applyFill="1" applyBorder="1" applyAlignment="1">
      <alignment horizontal="left"/>
    </xf>
    <xf numFmtId="1" fontId="30" fillId="0" borderId="12" xfId="0" applyNumberFormat="1" applyFont="1" applyFill="1" applyBorder="1" applyAlignment="1">
      <alignment horizontal="center" vertical="center"/>
    </xf>
    <xf numFmtId="1" fontId="30" fillId="0" borderId="0" xfId="0" applyNumberFormat="1" applyFont="1" applyFill="1" applyBorder="1" applyAlignment="1">
      <alignment horizontal="right" vertical="center"/>
    </xf>
    <xf numFmtId="1" fontId="30" fillId="0" borderId="0" xfId="0" applyNumberFormat="1" applyFont="1" applyFill="1" applyBorder="1" applyAlignment="1">
      <alignment horizontal="center" vertical="center"/>
    </xf>
    <xf numFmtId="1" fontId="30" fillId="0" borderId="0" xfId="0" applyNumberFormat="1" applyFont="1" applyFill="1" applyBorder="1" applyAlignment="1">
      <alignment horizontal="left" vertical="center"/>
    </xf>
    <xf numFmtId="0" fontId="29" fillId="0" borderId="19" xfId="0" applyFont="1" applyFill="1" applyBorder="1" applyAlignment="1">
      <alignment horizontal="center" vertical="center"/>
    </xf>
    <xf numFmtId="0" fontId="31" fillId="0" borderId="0" xfId="0" applyFont="1" applyFill="1" applyBorder="1" applyAlignment="1">
      <alignment horizontal="center"/>
    </xf>
    <xf numFmtId="0" fontId="28" fillId="0" borderId="20" xfId="0" applyFont="1" applyFill="1" applyBorder="1" applyAlignment="1">
      <alignment horizontal="center" vertical="center"/>
    </xf>
    <xf numFmtId="1" fontId="30" fillId="0" borderId="21" xfId="0" applyNumberFormat="1" applyFont="1" applyFill="1" applyBorder="1" applyAlignment="1">
      <alignment horizontal="center" vertical="center"/>
    </xf>
    <xf numFmtId="188" fontId="30" fillId="0" borderId="21" xfId="0" applyNumberFormat="1" applyFont="1" applyFill="1" applyBorder="1" applyAlignment="1">
      <alignment horizontal="center" vertical="center"/>
    </xf>
    <xf numFmtId="1" fontId="30" fillId="0" borderId="14" xfId="0" applyNumberFormat="1" applyFont="1" applyFill="1" applyBorder="1" applyAlignment="1">
      <alignment horizontal="center" vertical="center"/>
    </xf>
    <xf numFmtId="0" fontId="31" fillId="0" borderId="13"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88" fontId="31" fillId="0" borderId="0" xfId="0" applyNumberFormat="1" applyFont="1" applyFill="1" applyBorder="1" applyAlignment="1">
      <alignment horizontal="right" vertical="center"/>
    </xf>
    <xf numFmtId="188" fontId="31" fillId="0" borderId="12" xfId="0" applyNumberFormat="1" applyFont="1" applyFill="1" applyBorder="1" applyAlignment="1">
      <alignment horizontal="left" vertical="center"/>
    </xf>
    <xf numFmtId="9" fontId="30" fillId="0" borderId="21" xfId="55" applyFont="1" applyFill="1" applyBorder="1" applyAlignment="1">
      <alignment horizontal="center" vertical="center"/>
    </xf>
    <xf numFmtId="188" fontId="31" fillId="0" borderId="14" xfId="0" applyNumberFormat="1" applyFont="1" applyFill="1" applyBorder="1" applyAlignment="1">
      <alignment horizontal="right" vertical="center"/>
    </xf>
    <xf numFmtId="188" fontId="31" fillId="0" borderId="18" xfId="0" applyNumberFormat="1" applyFont="1" applyFill="1" applyBorder="1" applyAlignment="1">
      <alignment horizontal="left" vertical="center"/>
    </xf>
    <xf numFmtId="188" fontId="30" fillId="0" borderId="22" xfId="0" applyNumberFormat="1" applyFont="1" applyFill="1" applyBorder="1" applyAlignment="1">
      <alignment horizontal="center" vertical="center"/>
    </xf>
    <xf numFmtId="188" fontId="31" fillId="0" borderId="18" xfId="0" applyNumberFormat="1" applyFont="1" applyFill="1" applyBorder="1" applyAlignment="1">
      <alignment horizontal="center" vertical="center"/>
    </xf>
    <xf numFmtId="188" fontId="30" fillId="0" borderId="23" xfId="0" applyNumberFormat="1" applyFont="1" applyFill="1" applyBorder="1" applyAlignment="1">
      <alignment horizontal="center" vertical="center"/>
    </xf>
    <xf numFmtId="0" fontId="4" fillId="0" borderId="16" xfId="0" applyFont="1" applyBorder="1" applyAlignment="1">
      <alignment horizontal="left" vertical="center" wrapText="1"/>
    </xf>
    <xf numFmtId="0" fontId="0" fillId="0" borderId="16" xfId="0" applyBorder="1" applyAlignment="1">
      <alignment horizontal="center" vertical="center"/>
    </xf>
    <xf numFmtId="1" fontId="3" fillId="0" borderId="16" xfId="0" applyNumberFormat="1" applyFont="1" applyBorder="1" applyAlignment="1">
      <alignment horizontal="center" vertical="center" wrapText="1"/>
    </xf>
    <xf numFmtId="1" fontId="0" fillId="0" borderId="16" xfId="0" applyNumberFormat="1" applyBorder="1" applyAlignment="1">
      <alignment horizontal="center" vertical="center" wrapText="1"/>
    </xf>
    <xf numFmtId="188" fontId="0" fillId="0" borderId="16" xfId="0" applyNumberFormat="1" applyBorder="1" applyAlignment="1">
      <alignment horizontal="center" vertical="center" wrapText="1"/>
    </xf>
    <xf numFmtId="188" fontId="0" fillId="0" borderId="16" xfId="0" applyNumberFormat="1" applyBorder="1" applyAlignment="1">
      <alignment horizontal="center" vertical="center"/>
    </xf>
    <xf numFmtId="9" fontId="0" fillId="0" borderId="16" xfId="55" applyFont="1" applyBorder="1" applyAlignment="1">
      <alignment horizontal="center" vertical="center" wrapText="1"/>
    </xf>
    <xf numFmtId="188" fontId="56" fillId="0" borderId="16" xfId="0" applyNumberFormat="1" applyFont="1" applyFill="1" applyBorder="1" applyAlignment="1">
      <alignment horizontal="center"/>
    </xf>
    <xf numFmtId="188" fontId="56" fillId="33" borderId="24" xfId="0" applyNumberFormat="1" applyFont="1" applyFill="1" applyBorder="1" applyAlignment="1">
      <alignment horizontal="center"/>
    </xf>
    <xf numFmtId="1" fontId="4" fillId="0" borderId="16" xfId="0" applyNumberFormat="1" applyFont="1" applyBorder="1" applyAlignment="1">
      <alignment horizontal="center" vertical="center" wrapText="1"/>
    </xf>
    <xf numFmtId="188" fontId="4" fillId="0" borderId="16" xfId="0" applyNumberFormat="1" applyFont="1" applyBorder="1" applyAlignment="1">
      <alignment horizontal="center" vertical="center" wrapText="1"/>
    </xf>
    <xf numFmtId="188" fontId="4" fillId="0" borderId="16" xfId="0" applyNumberFormat="1" applyFont="1" applyBorder="1" applyAlignment="1">
      <alignment horizontal="center" vertical="center"/>
    </xf>
    <xf numFmtId="0" fontId="0" fillId="0" borderId="0" xfId="0" applyAlignment="1">
      <alignment vertical="top"/>
    </xf>
    <xf numFmtId="0" fontId="5" fillId="32" borderId="25" xfId="0" applyFont="1" applyFill="1" applyBorder="1" applyAlignment="1">
      <alignment horizontal="center" vertical="top" wrapText="1"/>
    </xf>
    <xf numFmtId="0" fontId="6" fillId="32" borderId="26" xfId="0" applyFont="1" applyFill="1" applyBorder="1" applyAlignment="1">
      <alignment horizontal="left" vertical="top" wrapText="1"/>
    </xf>
    <xf numFmtId="0" fontId="5" fillId="32" borderId="27" xfId="0" applyFont="1" applyFill="1" applyBorder="1" applyAlignment="1">
      <alignment horizontal="center" vertical="top" wrapText="1"/>
    </xf>
    <xf numFmtId="0" fontId="6" fillId="32" borderId="28" xfId="0" applyFont="1" applyFill="1" applyBorder="1" applyAlignment="1">
      <alignment horizontal="left" vertical="top" wrapText="1"/>
    </xf>
    <xf numFmtId="0" fontId="6" fillId="32" borderId="29" xfId="0" applyFont="1" applyFill="1" applyBorder="1" applyAlignment="1">
      <alignment horizontal="left" vertical="top" wrapText="1"/>
    </xf>
    <xf numFmtId="0" fontId="6" fillId="34" borderId="29" xfId="0" applyFont="1" applyFill="1" applyBorder="1" applyAlignment="1">
      <alignment horizontal="left" vertical="top" wrapText="1"/>
    </xf>
    <xf numFmtId="0" fontId="5" fillId="32" borderId="30" xfId="0" applyFont="1" applyFill="1" applyBorder="1" applyAlignment="1">
      <alignment horizontal="center" vertical="top" wrapText="1"/>
    </xf>
    <xf numFmtId="0" fontId="57" fillId="34" borderId="27"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16" xfId="0" applyFont="1" applyBorder="1" applyAlignment="1">
      <alignment horizontal="center" vertical="top" wrapText="1"/>
    </xf>
    <xf numFmtId="188" fontId="56" fillId="33" borderId="31" xfId="0" applyNumberFormat="1" applyFont="1" applyFill="1" applyBorder="1" applyAlignment="1">
      <alignment horizontal="center"/>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0" fillId="0" borderId="16" xfId="0" applyBorder="1" applyAlignment="1">
      <alignment horizontal="left" vertical="center" wrapText="1"/>
    </xf>
    <xf numFmtId="0" fontId="0" fillId="32" borderId="32" xfId="46" applyFont="1" applyFill="1" applyBorder="1" applyAlignment="1" applyProtection="1">
      <alignment horizontal="left" vertical="top" wrapText="1"/>
      <protection/>
    </xf>
    <xf numFmtId="188" fontId="58" fillId="0" borderId="0" xfId="0" applyNumberFormat="1" applyFont="1" applyFill="1" applyBorder="1" applyAlignment="1">
      <alignment horizontal="right" vertical="center"/>
    </xf>
    <xf numFmtId="188" fontId="58" fillId="0" borderId="0" xfId="0" applyNumberFormat="1" applyFont="1" applyFill="1" applyBorder="1" applyAlignment="1">
      <alignment horizontal="center" vertical="center"/>
    </xf>
    <xf numFmtId="188" fontId="58" fillId="0" borderId="12" xfId="0" applyNumberFormat="1" applyFont="1" applyFill="1" applyBorder="1" applyAlignment="1">
      <alignment horizontal="left" vertical="center"/>
    </xf>
    <xf numFmtId="188" fontId="30" fillId="35" borderId="16" xfId="0" applyNumberFormat="1" applyFont="1" applyFill="1" applyBorder="1" applyAlignment="1">
      <alignment horizontal="center"/>
    </xf>
    <xf numFmtId="188" fontId="56" fillId="35" borderId="16" xfId="0" applyNumberFormat="1" applyFont="1" applyFill="1" applyBorder="1" applyAlignment="1">
      <alignment horizontal="center"/>
    </xf>
    <xf numFmtId="9" fontId="59" fillId="35" borderId="16" xfId="55" applyFont="1" applyFill="1" applyBorder="1" applyAlignment="1">
      <alignment horizontal="center"/>
    </xf>
    <xf numFmtId="0" fontId="30" fillId="35" borderId="16" xfId="0" applyFont="1" applyFill="1" applyBorder="1" applyAlignment="1">
      <alignment vertical="top"/>
    </xf>
    <xf numFmtId="0" fontId="8" fillId="0" borderId="0" xfId="0" applyFont="1" applyAlignment="1">
      <alignment/>
    </xf>
    <xf numFmtId="0" fontId="60" fillId="32" borderId="33" xfId="0" applyFont="1" applyFill="1" applyBorder="1" applyAlignment="1">
      <alignment horizontal="center" vertical="center" wrapText="1"/>
    </xf>
    <xf numFmtId="0" fontId="60" fillId="32" borderId="34" xfId="0" applyFont="1" applyFill="1" applyBorder="1" applyAlignment="1">
      <alignment horizontal="center" vertical="center" wrapText="1"/>
    </xf>
    <xf numFmtId="0" fontId="30" fillId="35" borderId="35" xfId="0" applyFont="1" applyFill="1" applyBorder="1" applyAlignment="1">
      <alignment horizontal="center"/>
    </xf>
    <xf numFmtId="1" fontId="28" fillId="0" borderId="16" xfId="0" applyNumberFormat="1" applyFont="1" applyFill="1" applyBorder="1" applyAlignment="1">
      <alignment horizontal="center"/>
    </xf>
    <xf numFmtId="0" fontId="28" fillId="0" borderId="16" xfId="0" applyFont="1" applyFill="1" applyBorder="1" applyAlignment="1">
      <alignment horizontal="center"/>
    </xf>
    <xf numFmtId="0" fontId="28" fillId="0" borderId="36"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38" xfId="0" applyFont="1" applyFill="1" applyBorder="1" applyAlignment="1">
      <alignment horizontal="center" vertical="center"/>
    </xf>
    <xf numFmtId="9" fontId="30" fillId="0" borderId="39" xfId="55" applyFont="1" applyFill="1" applyBorder="1" applyAlignment="1">
      <alignment horizontal="center" vertical="center"/>
    </xf>
    <xf numFmtId="0" fontId="28" fillId="0" borderId="39"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9" xfId="0" applyFont="1" applyFill="1" applyBorder="1" applyAlignment="1">
      <alignment horizontal="center" vertical="center"/>
    </xf>
    <xf numFmtId="0" fontId="28" fillId="0" borderId="4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Apochela%20ver.%201.1)" TargetMode="External"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zoomScalePageLayoutView="0" workbookViewId="0" topLeftCell="A1">
      <selection activeCell="B2" sqref="B2:C2"/>
    </sheetView>
  </sheetViews>
  <sheetFormatPr defaultColWidth="9.125" defaultRowHeight="12.75"/>
  <cols>
    <col min="1" max="1" width="3.00390625" style="0" customWidth="1"/>
    <col min="2" max="2" width="3.625" style="77" customWidth="1"/>
    <col min="3" max="3" width="115.625" style="0" customWidth="1"/>
  </cols>
  <sheetData>
    <row r="1" ht="13.5" thickBot="1"/>
    <row r="2" spans="2:3" ht="19.5" thickBot="1">
      <c r="B2" s="101" t="s">
        <v>46</v>
      </c>
      <c r="C2" s="102"/>
    </row>
    <row r="3" spans="2:3" ht="16.5">
      <c r="B3" s="78">
        <v>1</v>
      </c>
      <c r="C3" s="79" t="s">
        <v>50</v>
      </c>
    </row>
    <row r="4" spans="2:3" ht="67.5">
      <c r="B4" s="80">
        <v>2</v>
      </c>
      <c r="C4" s="81" t="s">
        <v>52</v>
      </c>
    </row>
    <row r="5" spans="2:3" ht="33.75">
      <c r="B5" s="78">
        <v>3</v>
      </c>
      <c r="C5" s="81" t="s">
        <v>48</v>
      </c>
    </row>
    <row r="6" spans="2:3" ht="51">
      <c r="B6" s="80">
        <v>4</v>
      </c>
      <c r="C6" s="81" t="s">
        <v>54</v>
      </c>
    </row>
    <row r="7" spans="2:3" ht="33.75">
      <c r="B7" s="78">
        <v>5</v>
      </c>
      <c r="C7" s="81" t="s">
        <v>53</v>
      </c>
    </row>
    <row r="8" spans="2:3" ht="33.75">
      <c r="B8" s="80">
        <v>6</v>
      </c>
      <c r="C8" s="81" t="s">
        <v>47</v>
      </c>
    </row>
    <row r="9" spans="2:3" ht="33.75">
      <c r="B9" s="78">
        <v>7</v>
      </c>
      <c r="C9" s="82" t="s">
        <v>51</v>
      </c>
    </row>
    <row r="10" spans="2:3" ht="67.5">
      <c r="B10" s="85">
        <v>8</v>
      </c>
      <c r="C10" s="83" t="s">
        <v>81</v>
      </c>
    </row>
    <row r="11" spans="2:3" ht="16.5" thickBot="1">
      <c r="B11" s="84">
        <v>9</v>
      </c>
      <c r="C11" s="92" t="s">
        <v>49</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AV58"/>
  <sheetViews>
    <sheetView zoomScalePageLayoutView="0" workbookViewId="0" topLeftCell="A1">
      <pane xSplit="1" ySplit="2" topLeftCell="N31" activePane="bottomRight" state="frozen"/>
      <selection pane="topLeft" activeCell="A1" sqref="A1"/>
      <selection pane="topRight" activeCell="B1" sqref="B1"/>
      <selection pane="bottomLeft" activeCell="A3" sqref="A3"/>
      <selection pane="bottomRight" activeCell="S38" sqref="S38"/>
    </sheetView>
  </sheetViews>
  <sheetFormatPr defaultColWidth="9.125" defaultRowHeight="12.75"/>
  <cols>
    <col min="1" max="1" width="31.125" style="17" bestFit="1" customWidth="1"/>
    <col min="2" max="31" width="6.625" style="17" customWidth="1"/>
    <col min="32" max="32" width="2.875" style="17" customWidth="1"/>
    <col min="33" max="33" width="31.125" style="17" bestFit="1" customWidth="1"/>
    <col min="34" max="34" width="3.125" style="17" bestFit="1" customWidth="1"/>
    <col min="35" max="35" width="6.875" style="17" bestFit="1" customWidth="1"/>
    <col min="36" max="36" width="2.50390625" style="17" customWidth="1"/>
    <col min="37" max="37" width="6.875" style="17" bestFit="1" customWidth="1"/>
    <col min="38" max="38" width="7.50390625" style="17" bestFit="1" customWidth="1"/>
    <col min="39" max="39" width="2.50390625" style="48" customWidth="1"/>
    <col min="40" max="41" width="7.50390625" style="17" bestFit="1" customWidth="1"/>
    <col min="42" max="42" width="7.50390625" style="48" bestFit="1" customWidth="1"/>
    <col min="43" max="43" width="7.50390625" style="17" bestFit="1" customWidth="1"/>
    <col min="44" max="44" width="7.375" style="48" bestFit="1" customWidth="1"/>
    <col min="45" max="45" width="5.625" style="17" bestFit="1" customWidth="1"/>
    <col min="46" max="46" width="7.50390625" style="17" bestFit="1" customWidth="1"/>
    <col min="47" max="16384" width="9.125" style="17" customWidth="1"/>
  </cols>
  <sheetData>
    <row r="1" spans="1:46" ht="13.5">
      <c r="A1" s="18" t="s">
        <v>7</v>
      </c>
      <c r="B1" s="104" t="s">
        <v>84</v>
      </c>
      <c r="C1" s="104"/>
      <c r="D1" s="104" t="s">
        <v>85</v>
      </c>
      <c r="E1" s="104"/>
      <c r="F1" s="104" t="s">
        <v>86</v>
      </c>
      <c r="G1" s="104"/>
      <c r="H1" s="104" t="s">
        <v>87</v>
      </c>
      <c r="I1" s="104"/>
      <c r="J1" s="104" t="s">
        <v>88</v>
      </c>
      <c r="K1" s="104"/>
      <c r="L1" s="104" t="s">
        <v>89</v>
      </c>
      <c r="M1" s="104"/>
      <c r="N1" s="104" t="s">
        <v>90</v>
      </c>
      <c r="O1" s="104"/>
      <c r="P1" s="104" t="s">
        <v>91</v>
      </c>
      <c r="Q1" s="104"/>
      <c r="R1" s="104" t="s">
        <v>92</v>
      </c>
      <c r="S1" s="104"/>
      <c r="T1" s="104" t="s">
        <v>93</v>
      </c>
      <c r="U1" s="104"/>
      <c r="V1" s="104" t="s">
        <v>94</v>
      </c>
      <c r="W1" s="104"/>
      <c r="X1" s="105" t="s">
        <v>95</v>
      </c>
      <c r="Y1" s="105"/>
      <c r="Z1" s="105">
        <v>13</v>
      </c>
      <c r="AA1" s="105"/>
      <c r="AB1" s="105">
        <v>14</v>
      </c>
      <c r="AC1" s="105"/>
      <c r="AD1" s="105">
        <v>15</v>
      </c>
      <c r="AE1" s="105"/>
      <c r="AG1" s="106" t="s">
        <v>8</v>
      </c>
      <c r="AH1" s="108" t="s">
        <v>2</v>
      </c>
      <c r="AI1" s="113" t="s">
        <v>9</v>
      </c>
      <c r="AJ1" s="113"/>
      <c r="AK1" s="113"/>
      <c r="AL1" s="113"/>
      <c r="AM1" s="113"/>
      <c r="AN1" s="118"/>
      <c r="AO1" s="110" t="s">
        <v>0</v>
      </c>
      <c r="AP1" s="111"/>
      <c r="AQ1" s="113" t="s">
        <v>1</v>
      </c>
      <c r="AR1" s="114"/>
      <c r="AS1" s="113" t="s">
        <v>10</v>
      </c>
      <c r="AT1" s="113"/>
    </row>
    <row r="2" spans="1:46" ht="13.5">
      <c r="A2" s="19" t="s">
        <v>8</v>
      </c>
      <c r="B2" s="20" t="s">
        <v>5</v>
      </c>
      <c r="C2" s="28" t="s">
        <v>4</v>
      </c>
      <c r="D2" s="20" t="s">
        <v>5</v>
      </c>
      <c r="E2" s="28" t="s">
        <v>4</v>
      </c>
      <c r="F2" s="20" t="s">
        <v>5</v>
      </c>
      <c r="G2" s="28" t="s">
        <v>4</v>
      </c>
      <c r="H2" s="20" t="s">
        <v>5</v>
      </c>
      <c r="I2" s="28" t="s">
        <v>4</v>
      </c>
      <c r="J2" s="20" t="s">
        <v>5</v>
      </c>
      <c r="K2" s="28" t="s">
        <v>4</v>
      </c>
      <c r="L2" s="20" t="s">
        <v>5</v>
      </c>
      <c r="M2" s="28" t="s">
        <v>4</v>
      </c>
      <c r="N2" s="20" t="s">
        <v>5</v>
      </c>
      <c r="O2" s="28" t="s">
        <v>4</v>
      </c>
      <c r="P2" s="20" t="s">
        <v>5</v>
      </c>
      <c r="Q2" s="28" t="s">
        <v>4</v>
      </c>
      <c r="R2" s="20" t="s">
        <v>5</v>
      </c>
      <c r="S2" s="28" t="s">
        <v>4</v>
      </c>
      <c r="T2" s="20" t="s">
        <v>5</v>
      </c>
      <c r="U2" s="28" t="s">
        <v>4</v>
      </c>
      <c r="V2" s="20" t="s">
        <v>5</v>
      </c>
      <c r="W2" s="28" t="s">
        <v>4</v>
      </c>
      <c r="X2" s="20" t="s">
        <v>5</v>
      </c>
      <c r="Y2" s="28" t="s">
        <v>4</v>
      </c>
      <c r="Z2" s="20" t="s">
        <v>5</v>
      </c>
      <c r="AA2" s="28" t="s">
        <v>4</v>
      </c>
      <c r="AB2" s="20" t="s">
        <v>5</v>
      </c>
      <c r="AC2" s="28" t="s">
        <v>4</v>
      </c>
      <c r="AD2" s="20" t="s">
        <v>5</v>
      </c>
      <c r="AE2" s="28" t="s">
        <v>4</v>
      </c>
      <c r="AG2" s="107"/>
      <c r="AH2" s="109"/>
      <c r="AI2" s="115" t="s">
        <v>5</v>
      </c>
      <c r="AJ2" s="115"/>
      <c r="AK2" s="115"/>
      <c r="AL2" s="116" t="s">
        <v>4</v>
      </c>
      <c r="AM2" s="116"/>
      <c r="AN2" s="117"/>
      <c r="AO2" s="49" t="s">
        <v>5</v>
      </c>
      <c r="AP2" s="47" t="s">
        <v>4</v>
      </c>
      <c r="AQ2" s="1" t="s">
        <v>5</v>
      </c>
      <c r="AR2" s="2" t="s">
        <v>4</v>
      </c>
      <c r="AS2" s="1" t="s">
        <v>5</v>
      </c>
      <c r="AT2" s="3" t="s">
        <v>4</v>
      </c>
    </row>
    <row r="3" spans="1:48" ht="13.5">
      <c r="A3" s="21" t="s">
        <v>11</v>
      </c>
      <c r="B3" s="39">
        <v>275</v>
      </c>
      <c r="C3" s="40">
        <f>IF(AND((B3&gt;0),(B$7&gt;0)),(B3/B$7*100),"")</f>
        <v>1379.8294029101858</v>
      </c>
      <c r="D3" s="39">
        <v>227</v>
      </c>
      <c r="E3" s="40">
        <f>IF(AND((D3&gt;0),(D$7&gt;0)),(D3/D$7*100),"")</f>
        <v>1135</v>
      </c>
      <c r="F3" s="39">
        <v>235.9</v>
      </c>
      <c r="G3" s="40">
        <f>IF(AND((F3&gt;0),(F$7&gt;0)),(F3/F$7*100),"")</f>
        <v>1127.6290630975143</v>
      </c>
      <c r="H3" s="39">
        <v>236</v>
      </c>
      <c r="I3" s="40">
        <f>IF(AND((H3&gt;0),(H$7&gt;0)),(H3/H$7*100),"")</f>
        <v>1151.219512195122</v>
      </c>
      <c r="J3" s="39">
        <v>289</v>
      </c>
      <c r="K3" s="40">
        <f>IF(AND((J3&gt;0),(J$7&gt;0)),(J3/J$7*100),"")</f>
        <v>1615.4276131917272</v>
      </c>
      <c r="L3" s="39">
        <v>288.9</v>
      </c>
      <c r="M3" s="40">
        <f>IF(AND((L3&gt;0),(L$7&gt;0)),(L3/L$7*100),"")</f>
        <v>1413.405088062622</v>
      </c>
      <c r="N3" s="39">
        <v>250</v>
      </c>
      <c r="O3" s="40">
        <f>IF(AND((N3&gt;0),(N$7&gt;0)),(N3/N$7*100),"")</f>
        <v>1166.5888940737284</v>
      </c>
      <c r="P3" s="39">
        <v>243</v>
      </c>
      <c r="Q3" s="40">
        <f>IF(AND((P3&gt;0),(P$7&gt;0)),(P3/P$7*100),"")</f>
        <v>1166.0268714011518</v>
      </c>
      <c r="R3" s="39">
        <v>216</v>
      </c>
      <c r="S3" s="40">
        <f>IF(AND((R3&gt;0),(R$7&gt;0)),(R3/R$7*100),"")</f>
        <v>1080</v>
      </c>
      <c r="T3" s="39">
        <v>277</v>
      </c>
      <c r="U3" s="40">
        <f>IF(AND((T3&gt;0),(T$7&gt;0)),(T3/T$7*100),"")</f>
        <v>1276.4976958525344</v>
      </c>
      <c r="V3" s="39">
        <v>260</v>
      </c>
      <c r="W3" s="40">
        <f>IF(AND((V3&gt;0),(V$7&gt;0)),(V3/V$7*100),"")</f>
        <v>1232.2274881516587</v>
      </c>
      <c r="X3" s="39">
        <v>305</v>
      </c>
      <c r="Y3" s="40">
        <f>IF(AND((X3&gt;0),(X$7&gt;0)),(X3/X$7*100),"")</f>
        <v>1405.5299539170508</v>
      </c>
      <c r="Z3" s="39"/>
      <c r="AA3" s="40">
        <f>IF(AND((Z3&gt;0),(Z$7&gt;0)),(Z3/Z$7*100),"")</f>
      </c>
      <c r="AB3" s="39"/>
      <c r="AC3" s="40">
        <f>IF(AND((AB3&gt;0),(AB$7&gt;0)),(AB3/AB$7*100),"")</f>
      </c>
      <c r="AD3" s="39"/>
      <c r="AE3" s="40">
        <f>IF(AND((AD3&gt;0),(AD$7&gt;0)),(AD3/AD$7*100),"")</f>
      </c>
      <c r="AF3" s="41"/>
      <c r="AG3" s="42" t="str">
        <f>A3</f>
        <v>Body length</v>
      </c>
      <c r="AH3" s="43">
        <f>COUNT(B3,D3,F3,H3,J3,L3,N3,P3,R3,T3,V3,X3,Z3,AB3,AD3)</f>
        <v>12</v>
      </c>
      <c r="AI3" s="44">
        <f>IF(SUM(B3,D3,F3,H3,J3,L3,N3,P3,R3,T3,V3,X3,Z3,AB3,AD3)&gt;0,MIN(B3,D3,F3,H3,J3,L3,N3,P3,R3,T3,V3,X3,Z3,AB3,AD3),"")</f>
        <v>216</v>
      </c>
      <c r="AJ3" s="45" t="str">
        <f>IF(COUNT(AI3)&gt;0,"–","?")</f>
        <v>–</v>
      </c>
      <c r="AK3" s="46">
        <f>IF(SUM(B3,D3,F3,H3,J3,L3,N3,P3,R3,T3,V3,X3,Z3,AB3,AD3)&gt;0,MAX(B3,D3,F3,H3,J3,L3,N3,P3,R3,T3,V3,X3,Z3,AB3,AD3),"")</f>
        <v>305</v>
      </c>
      <c r="AL3" s="34">
        <f>IF(SUM(C3,E3,G3,I3,K3,M3,O3,Q3,S3,U3,W3,Y3,AA3,AC3,AE3)&gt;0,MIN(C3,E3,G3,I3,K3,M3,O3,Q3,S3,U3,W3,Y3,AA3,AC3,AE3),"")</f>
        <v>1080</v>
      </c>
      <c r="AM3" s="35" t="str">
        <f>IF(COUNT(AL3)&gt;0,"–","?")</f>
        <v>–</v>
      </c>
      <c r="AN3" s="36">
        <f>IF(SUM(C3,E3,G3,I3,K3,M3,O3,Q3,S3,U3,W3,Y3,AA3,AC3,AE3)&gt;0,MAX(C3,E3,G3,I3,K3,M3,O3,Q3,S3,U3,W3,Y3,AA3,AC3,AE3),"")</f>
        <v>1615.4276131917272</v>
      </c>
      <c r="AO3" s="50">
        <f>IF(SUM(B3,D3,F3,H3,J3,L3,N3,P3,R3,T3,V3,X3,Z3,AB3,AD3)&gt;0,AVERAGE(B3,D3,F3,H3,J3,L3,N3,P3,R3,T3,V3,X3,Z3,AB3,AD3),"?")</f>
        <v>258.56666666666666</v>
      </c>
      <c r="AP3" s="37">
        <f>IF(SUM(C3,E3,G3,I3,K3,M3,O3,Q3,S3,U3,W3,Y3,AA3,AC3,AE3)&gt;0,AVERAGE(C3,E3,G3,I3,K3,M3,O3,Q3,S3,U3,W3,Y3,AA3,AC3,AE3),"?")</f>
        <v>1262.4484652377746</v>
      </c>
      <c r="AQ3" s="45">
        <f>IF(COUNT(B3,D3,F3,H3,J3,L3,N3,P3,R3,T3,V3,X3,Z3,AB3,AD3)&gt;1,STDEV(B3,D3,F3,H3,J3,L3,N3,P3,R3,T3,V3,X3,Z3,AB3,AD3),"?")</f>
        <v>28.222116837471123</v>
      </c>
      <c r="AR3" s="38">
        <f>IF(COUNT(C3,E3,G3,I3,K3,M3,O3,Q3,S3,U3,W3,Y3,AA3,AC3,AE3)&gt;1,STDEV(C3,E3,G3,I3,K3,M3,O3,Q3,S3,U3,W3,Y3,AA3,AC3,AE3),"?")</f>
        <v>159.91712405398596</v>
      </c>
      <c r="AS3" s="45">
        <f aca="true" t="shared" si="0" ref="AS3:AT5">IF(COUNT(B3)&gt;0,B3,"?")</f>
        <v>275</v>
      </c>
      <c r="AT3" s="35">
        <f t="shared" si="0"/>
        <v>1379.8294029101858</v>
      </c>
      <c r="AV3" s="24"/>
    </row>
    <row r="4" spans="1:46" ht="13.5">
      <c r="A4" s="21" t="s">
        <v>12</v>
      </c>
      <c r="B4" s="22"/>
      <c r="C4" s="72">
        <f>IF(AND((B4&gt;0),(B$7&gt;0)),(B4/B$7*100),"")</f>
      </c>
      <c r="D4" s="22"/>
      <c r="E4" s="72">
        <f>IF(AND((D4&gt;0),(D$7&gt;0)),(D4/D$7*100),"")</f>
      </c>
      <c r="F4" s="22"/>
      <c r="G4" s="72">
        <f>IF(AND((F4&gt;0),(F$7&gt;0)),(F4/F$7*100),"")</f>
      </c>
      <c r="H4" s="22"/>
      <c r="I4" s="72">
        <f>IF(AND((H4&gt;0),(H$7&gt;0)),(H4/H$7*100),"")</f>
      </c>
      <c r="J4" s="22"/>
      <c r="K4" s="72">
        <f>IF(AND((J4&gt;0),(J$7&gt;0)),(J4/J$7*100),"")</f>
      </c>
      <c r="L4" s="22">
        <v>3.09</v>
      </c>
      <c r="M4" s="72">
        <f>IF(AND((L4&gt;0),(L$7&gt;0)),(L4/L$7*100),"")</f>
        <v>15.117416829745595</v>
      </c>
      <c r="N4" s="22"/>
      <c r="O4" s="72">
        <f>IF(AND((N4&gt;0),(N$7&gt;0)),(N4/N$7*100),"")</f>
      </c>
      <c r="P4" s="22"/>
      <c r="Q4" s="72">
        <f>IF(AND((P4&gt;0),(P$7&gt;0)),(P4/P$7*100),"")</f>
      </c>
      <c r="R4" s="22"/>
      <c r="S4" s="72">
        <f>IF(AND((R4&gt;0),(R$7&gt;0)),(R4/R$7*100),"")</f>
      </c>
      <c r="T4" s="22">
        <v>3.2</v>
      </c>
      <c r="U4" s="72">
        <f>IF(AND((T4&gt;0),(T$7&gt;0)),(T4/T$7*100),"")</f>
        <v>14.746543778801843</v>
      </c>
      <c r="V4" s="22"/>
      <c r="W4" s="72">
        <f>IF(AND((V4&gt;0),(V$7&gt;0)),(V4/V$7*100),"")</f>
      </c>
      <c r="X4" s="22"/>
      <c r="Y4" s="72">
        <f>IF(AND((X4&gt;0),(X$7&gt;0)),(X4/X$7*100),"")</f>
      </c>
      <c r="Z4" s="22"/>
      <c r="AA4" s="72">
        <f>IF(AND((Z4&gt;0),(Z$7&gt;0)),(Z4/Z$7*100),"")</f>
      </c>
      <c r="AB4" s="22"/>
      <c r="AC4" s="72">
        <f>IF(AND((AB4&gt;0),(AB$7&gt;0)),(AB4/AB$7*100),"")</f>
      </c>
      <c r="AD4" s="22"/>
      <c r="AE4" s="72">
        <f>IF(AND((AD4&gt;0),(AD$7&gt;0)),(AD4/AD$7*100),"")</f>
      </c>
      <c r="AG4" s="23" t="str">
        <f aca="true" t="shared" si="1" ref="AG4:AG41">A4</f>
        <v>Peribuccal papillae length</v>
      </c>
      <c r="AH4" s="11">
        <f>COUNT(B4,D4,F4,H4,J4,L4,N4,P4,R4,T4,V4,X4,Z4,AB4,AD4)</f>
        <v>2</v>
      </c>
      <c r="AI4" s="4">
        <f aca="true" t="shared" si="2" ref="AI4:AI41">IF(SUM(B4,D4,F4,H4,J4,L4,N4,P4,R4,T4,V4,X4,Z4,AB4,AD4)&gt;0,MIN(B4,D4,F4,H4,J4,L4,N4,P4,R4,T4,V4,X4,Z4,AB4,AD4),"")</f>
        <v>3.09</v>
      </c>
      <c r="AJ4" s="45" t="str">
        <f>IF(COUNT(AI4)&gt;0,"–","?")</f>
        <v>–</v>
      </c>
      <c r="AK4" s="6">
        <f aca="true" t="shared" si="3" ref="AK4:AK41">IF(SUM(B4,D4,F4,H4,J4,L4,N4,P4,R4,T4,V4,X4,Z4,AB4,AD4)&gt;0,MAX(B4,D4,F4,H4,J4,L4,N4,P4,R4,T4,V4,X4,Z4,AB4,AD4),"")</f>
        <v>3.2</v>
      </c>
      <c r="AL4" s="57">
        <f aca="true" t="shared" si="4" ref="AL4:AL41">IF(SUM(C4,E4,G4,I4,K4,M4,O4,Q4,S4,U4,W4,Y4,AA4,AC4,AE4)&gt;0,MIN(C4,E4,G4,I4,K4,M4,O4,Q4,S4,U4,W4,Y4,AA4,AC4,AE4),"")</f>
        <v>14.746543778801843</v>
      </c>
      <c r="AM4" s="7" t="str">
        <f aca="true" t="shared" si="5" ref="AM4:AM41">IF(COUNT(AL4)&gt;0,"–","?")</f>
        <v>–</v>
      </c>
      <c r="AN4" s="58">
        <f aca="true" t="shared" si="6" ref="AN4:AN41">IF(SUM(C4,E4,G4,I4,K4,M4,O4,Q4,S4,U4,W4,Y4,AA4,AC4,AE4)&gt;0,MAX(C4,E4,G4,I4,K4,M4,O4,Q4,S4,U4,W4,Y4,AA4,AC4,AE4),"")</f>
        <v>15.117416829745595</v>
      </c>
      <c r="AO4" s="51">
        <f aca="true" t="shared" si="7" ref="AO4:AP11">IF(SUM(B4,D4,F4,H4,J4,L4,N4,P4,R4,T4,V4,X4,Z4,AB4,AD4)&gt;0,AVERAGE(B4,D4,F4,H4,J4,L4,N4,P4,R4,T4,V4,X4,Z4,AB4,AD4),"?")</f>
        <v>3.145</v>
      </c>
      <c r="AP4" s="8">
        <f>IF(SUM(C4,E4,G4,I4,K4,M4,O4,Q4,S4,U4,W4,Y4,AA4,AC4,AE4)&gt;0,AVERAGE(C4,E4,G4,I4,K4,M4,O4,Q4,S4,U4,W4,Y4,AA4,AC4,AE4),"?")</f>
        <v>14.931980304273718</v>
      </c>
      <c r="AQ4" s="5">
        <f aca="true" t="shared" si="8" ref="AQ4:AR41">IF(COUNT(B4,D4,F4,H4,J4,L4,N4,P4,R4,T4,V4,X4,Z4,AB4,AD4)&gt;1,STDEV(B4,D4,F4,H4,J4,L4,N4,P4,R4,T4,V4,X4,Z4,AB4,AD4),"?")</f>
        <v>0.07778174593052045</v>
      </c>
      <c r="AR4" s="9">
        <f t="shared" si="8"/>
        <v>0.26224684928167086</v>
      </c>
      <c r="AS4" s="5" t="str">
        <f t="shared" si="0"/>
        <v>?</v>
      </c>
      <c r="AT4" s="7" t="str">
        <f t="shared" si="0"/>
        <v>?</v>
      </c>
    </row>
    <row r="5" spans="1:46" ht="13.5">
      <c r="A5" s="21" t="s">
        <v>13</v>
      </c>
      <c r="B5" s="22">
        <v>2.94</v>
      </c>
      <c r="C5" s="72">
        <f>IF(AND((B5&gt;0),(B$7&gt;0)),(B5/B$7*100),"")</f>
        <v>14.751630707476165</v>
      </c>
      <c r="D5" s="22">
        <v>3</v>
      </c>
      <c r="E5" s="72">
        <f>IF(AND((D5&gt;0),(D$7&gt;0)),(D5/D$7*100),"")</f>
        <v>15</v>
      </c>
      <c r="F5" s="22">
        <v>3.3</v>
      </c>
      <c r="G5" s="72">
        <f>IF(AND((F5&gt;0),(F$7&gt;0)),(F5/F$7*100),"")</f>
        <v>15.77437858508604</v>
      </c>
      <c r="H5" s="22">
        <v>3</v>
      </c>
      <c r="I5" s="72">
        <f>IF(AND((H5&gt;0),(H$7&gt;0)),(H5/H$7*100),"")</f>
        <v>14.634146341463413</v>
      </c>
      <c r="J5" s="22"/>
      <c r="K5" s="72">
        <f>IF(AND((J5&gt;0),(J$7&gt;0)),(J5/J$7*100),"")</f>
      </c>
      <c r="L5" s="22">
        <v>3.24</v>
      </c>
      <c r="M5" s="72">
        <f>IF(AND((L5&gt;0),(L$7&gt;0)),(L5/L$7*100),"")</f>
        <v>15.851272015655576</v>
      </c>
      <c r="N5" s="22"/>
      <c r="O5" s="72">
        <f>IF(AND((N5&gt;0),(N$7&gt;0)),(N5/N$7*100),"")</f>
      </c>
      <c r="P5" s="22"/>
      <c r="Q5" s="72">
        <f>IF(AND((P5&gt;0),(P$7&gt;0)),(P5/P$7*100),"")</f>
      </c>
      <c r="R5" s="22"/>
      <c r="S5" s="72">
        <f>IF(AND((R5&gt;0),(R$7&gt;0)),(R5/R$7*100),"")</f>
      </c>
      <c r="T5" s="22">
        <v>3.18</v>
      </c>
      <c r="U5" s="72">
        <f>IF(AND((T5&gt;0),(T$7&gt;0)),(T5/T$7*100),"")</f>
        <v>14.654377880184333</v>
      </c>
      <c r="V5" s="22">
        <v>3.33</v>
      </c>
      <c r="W5" s="72">
        <f>IF(AND((V5&gt;0),(V$7&gt;0)),(V5/V$7*100),"")</f>
        <v>15.781990521327014</v>
      </c>
      <c r="X5" s="22">
        <v>3.2</v>
      </c>
      <c r="Y5" s="72">
        <f>IF(AND((X5&gt;0),(X$7&gt;0)),(X5/X$7*100),"")</f>
        <v>14.746543778801843</v>
      </c>
      <c r="Z5" s="22"/>
      <c r="AA5" s="72">
        <f>IF(AND((Z5&gt;0),(Z$7&gt;0)),(Z5/Z$7*100),"")</f>
      </c>
      <c r="AB5" s="22"/>
      <c r="AC5" s="72">
        <f>IF(AND((AB5&gt;0),(AB$7&gt;0)),(AB5/AB$7*100),"")</f>
      </c>
      <c r="AD5" s="22"/>
      <c r="AE5" s="72">
        <f>IF(AND((AD5&gt;0),(AD$7&gt;0)),(AD5/AD$7*100),"")</f>
      </c>
      <c r="AG5" s="23" t="str">
        <f t="shared" si="1"/>
        <v>Lateral papillae length</v>
      </c>
      <c r="AH5" s="11">
        <f aca="true" t="shared" si="9" ref="AH5:AH41">COUNT(B5,D5,F5,H5,J5,L5,N5,P5,R5,T5,V5,X5,Z5,AB5,AD5)</f>
        <v>8</v>
      </c>
      <c r="AI5" s="4">
        <f t="shared" si="2"/>
        <v>2.94</v>
      </c>
      <c r="AJ5" s="45" t="str">
        <f aca="true" t="shared" si="10" ref="AJ5:AJ41">IF(COUNT(AI5)&gt;0,"–","?")</f>
        <v>–</v>
      </c>
      <c r="AK5" s="6">
        <f t="shared" si="3"/>
        <v>3.33</v>
      </c>
      <c r="AL5" s="57">
        <f t="shared" si="4"/>
        <v>14.634146341463413</v>
      </c>
      <c r="AM5" s="7" t="str">
        <f t="shared" si="5"/>
        <v>–</v>
      </c>
      <c r="AN5" s="58">
        <f t="shared" si="6"/>
        <v>15.851272015655576</v>
      </c>
      <c r="AO5" s="51">
        <f t="shared" si="7"/>
        <v>3.14875</v>
      </c>
      <c r="AP5" s="8">
        <f>IF(SUM(C5,E5,G5,I5,K5,M5,O5,Q5,S5,U5,W5,Y5,AA5,AC5,AE5)&gt;0,AVERAGE(C5,E5,G5,I5,K5,M5,O5,Q5,S5,U5,W5,Y5,AA5,AC5,AE5),"?")</f>
        <v>15.149292478749299</v>
      </c>
      <c r="AQ5" s="5">
        <f t="shared" si="8"/>
        <v>0.14903858560788882</v>
      </c>
      <c r="AR5" s="9">
        <f t="shared" si="8"/>
        <v>0.5524956845517185</v>
      </c>
      <c r="AS5" s="5">
        <f t="shared" si="0"/>
        <v>2.94</v>
      </c>
      <c r="AT5" s="7">
        <f t="shared" si="0"/>
        <v>14.751630707476165</v>
      </c>
    </row>
    <row r="6" spans="1:46" ht="13.5">
      <c r="A6" s="21" t="s">
        <v>14</v>
      </c>
      <c r="B6" s="3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8"/>
      <c r="AG6" s="23" t="str">
        <f t="shared" si="1"/>
        <v>Buccal tube</v>
      </c>
      <c r="AH6" s="11"/>
      <c r="AI6" s="4">
        <f t="shared" si="2"/>
      </c>
      <c r="AJ6" s="45"/>
      <c r="AK6" s="6">
        <f t="shared" si="3"/>
      </c>
      <c r="AL6" s="57"/>
      <c r="AM6" s="7"/>
      <c r="AN6" s="58"/>
      <c r="AO6" s="51"/>
      <c r="AP6" s="8"/>
      <c r="AQ6" s="5"/>
      <c r="AR6" s="9"/>
      <c r="AS6" s="5"/>
      <c r="AT6" s="7"/>
    </row>
    <row r="7" spans="1:46" ht="13.5">
      <c r="A7" s="32" t="s">
        <v>15</v>
      </c>
      <c r="B7" s="22">
        <v>19.93</v>
      </c>
      <c r="C7" s="72" t="s">
        <v>6</v>
      </c>
      <c r="D7" s="22">
        <v>20</v>
      </c>
      <c r="E7" s="72" t="s">
        <v>6</v>
      </c>
      <c r="F7" s="22">
        <v>20.92</v>
      </c>
      <c r="G7" s="72" t="s">
        <v>6</v>
      </c>
      <c r="H7" s="22">
        <v>20.5</v>
      </c>
      <c r="I7" s="72" t="s">
        <v>6</v>
      </c>
      <c r="J7" s="22">
        <v>17.89</v>
      </c>
      <c r="K7" s="72" t="s">
        <v>6</v>
      </c>
      <c r="L7" s="22">
        <v>20.44</v>
      </c>
      <c r="M7" s="72" t="s">
        <v>6</v>
      </c>
      <c r="N7" s="22">
        <v>21.43</v>
      </c>
      <c r="O7" s="72" t="s">
        <v>6</v>
      </c>
      <c r="P7" s="22">
        <v>20.84</v>
      </c>
      <c r="Q7" s="72" t="s">
        <v>6</v>
      </c>
      <c r="R7" s="22">
        <v>20</v>
      </c>
      <c r="S7" s="72" t="s">
        <v>6</v>
      </c>
      <c r="T7" s="22">
        <v>21.7</v>
      </c>
      <c r="U7" s="72" t="s">
        <v>6</v>
      </c>
      <c r="V7" s="22">
        <v>21.1</v>
      </c>
      <c r="W7" s="72" t="s">
        <v>6</v>
      </c>
      <c r="X7" s="22">
        <v>21.7</v>
      </c>
      <c r="Y7" s="72" t="s">
        <v>6</v>
      </c>
      <c r="Z7" s="22"/>
      <c r="AA7" s="72" t="s">
        <v>6</v>
      </c>
      <c r="AB7" s="22"/>
      <c r="AC7" s="72" t="s">
        <v>6</v>
      </c>
      <c r="AD7" s="22"/>
      <c r="AE7" s="72" t="s">
        <v>6</v>
      </c>
      <c r="AG7" s="23" t="str">
        <f t="shared" si="1"/>
        <v>     Length</v>
      </c>
      <c r="AH7" s="11">
        <f t="shared" si="9"/>
        <v>12</v>
      </c>
      <c r="AI7" s="4">
        <f t="shared" si="2"/>
        <v>17.89</v>
      </c>
      <c r="AJ7" s="45" t="str">
        <f t="shared" si="10"/>
        <v>–</v>
      </c>
      <c r="AK7" s="6">
        <f t="shared" si="3"/>
        <v>21.7</v>
      </c>
      <c r="AL7" s="57">
        <f t="shared" si="4"/>
      </c>
      <c r="AM7" s="7" t="s">
        <v>6</v>
      </c>
      <c r="AN7" s="58">
        <f t="shared" si="6"/>
      </c>
      <c r="AO7" s="51">
        <f t="shared" si="7"/>
        <v>20.537499999999998</v>
      </c>
      <c r="AP7" s="8" t="s">
        <v>6</v>
      </c>
      <c r="AQ7" s="5">
        <f t="shared" si="8"/>
        <v>1.045363138296492</v>
      </c>
      <c r="AR7" s="9" t="s">
        <v>6</v>
      </c>
      <c r="AS7" s="5">
        <f aca="true" t="shared" si="11" ref="AS7:AT41">IF(COUNT(B7)&gt;0,B7,"?")</f>
        <v>19.93</v>
      </c>
      <c r="AT7" s="7" t="s">
        <v>6</v>
      </c>
    </row>
    <row r="8" spans="1:46" ht="13.5">
      <c r="A8" s="32" t="s">
        <v>16</v>
      </c>
      <c r="B8" s="22">
        <v>14.7</v>
      </c>
      <c r="C8" s="72">
        <f>IF(AND((B8&gt;0),(B$7&gt;0)),(B8/B$7*100),"")</f>
        <v>73.75815353738084</v>
      </c>
      <c r="D8" s="22">
        <v>14.72</v>
      </c>
      <c r="E8" s="72">
        <f>IF(AND((D8&gt;0),(D$7&gt;0)),(D8/D$7*100),"")</f>
        <v>73.6</v>
      </c>
      <c r="F8" s="22">
        <v>15</v>
      </c>
      <c r="G8" s="72">
        <f>IF(AND((F8&gt;0),(F$7&gt;0)),(F8/F$7*100),"")</f>
        <v>71.70172084130019</v>
      </c>
      <c r="H8" s="22">
        <v>14.7</v>
      </c>
      <c r="I8" s="72">
        <f>IF(AND((H8&gt;0),(H$7&gt;0)),(H8/H$7*100),"")</f>
        <v>71.70731707317073</v>
      </c>
      <c r="J8" s="22">
        <v>12.95</v>
      </c>
      <c r="K8" s="72">
        <f>IF(AND((J8&gt;0),(J$7&gt;0)),(J8/J$7*100),"")</f>
        <v>72.38680827277808</v>
      </c>
      <c r="L8" s="22">
        <v>14.76</v>
      </c>
      <c r="M8" s="72">
        <f>IF(AND((L8&gt;0),(L$7&gt;0)),(L8/L$7*100),"")</f>
        <v>72.21135029354207</v>
      </c>
      <c r="N8" s="22">
        <v>14</v>
      </c>
      <c r="O8" s="72">
        <f>IF(AND((N8&gt;0),(N$7&gt;0)),(N8/N$7*100),"")</f>
        <v>65.32897806812879</v>
      </c>
      <c r="P8" s="22">
        <v>15.06</v>
      </c>
      <c r="Q8" s="72">
        <f>IF(AND((P8&gt;0),(P$7&gt;0)),(P8/P$7*100),"")</f>
        <v>72.26487523992323</v>
      </c>
      <c r="R8" s="22">
        <v>14.7</v>
      </c>
      <c r="S8" s="72">
        <f>IF(AND((R8&gt;0),(R$7&gt;0)),(R8/R$7*100),"")</f>
        <v>73.5</v>
      </c>
      <c r="T8" s="22">
        <v>15.11</v>
      </c>
      <c r="U8" s="72">
        <f>IF(AND((T8&gt;0),(T$7&gt;0)),(T8/T$7*100),"")</f>
        <v>69.63133640552995</v>
      </c>
      <c r="V8" s="22">
        <v>15.1</v>
      </c>
      <c r="W8" s="72">
        <f>IF(AND((V8&gt;0),(V$7&gt;0)),(V8/V$7*100),"")</f>
        <v>71.56398104265402</v>
      </c>
      <c r="X8" s="22">
        <v>15.65</v>
      </c>
      <c r="Y8" s="72">
        <f>IF(AND((X8&gt;0),(X$7&gt;0)),(X8/X$7*100),"")</f>
        <v>72.11981566820278</v>
      </c>
      <c r="Z8" s="22"/>
      <c r="AA8" s="72">
        <f>IF(AND((Z8&gt;0),(Z$7&gt;0)),(Z8/Z$7*100),"")</f>
      </c>
      <c r="AB8" s="22"/>
      <c r="AC8" s="72">
        <f>IF(AND((AB8&gt;0),(AB$7&gt;0)),(AB8/AB$7*100),"")</f>
      </c>
      <c r="AD8" s="22"/>
      <c r="AE8" s="72">
        <f>IF(AND((AD8&gt;0),(AD$7&gt;0)),(AD8/AD$7*100),"")</f>
      </c>
      <c r="AG8" s="23" t="str">
        <f t="shared" si="1"/>
        <v>     Stylet support insertion point</v>
      </c>
      <c r="AH8" s="11">
        <f t="shared" si="9"/>
        <v>12</v>
      </c>
      <c r="AI8" s="4">
        <f t="shared" si="2"/>
        <v>12.95</v>
      </c>
      <c r="AJ8" s="45" t="str">
        <f t="shared" si="10"/>
        <v>–</v>
      </c>
      <c r="AK8" s="6">
        <f t="shared" si="3"/>
        <v>15.65</v>
      </c>
      <c r="AL8" s="57">
        <f t="shared" si="4"/>
        <v>65.32897806812879</v>
      </c>
      <c r="AM8" s="7" t="str">
        <f t="shared" si="5"/>
        <v>–</v>
      </c>
      <c r="AN8" s="58">
        <f t="shared" si="6"/>
        <v>73.75815353738084</v>
      </c>
      <c r="AO8" s="51">
        <f t="shared" si="7"/>
        <v>14.704166666666666</v>
      </c>
      <c r="AP8" s="8">
        <f t="shared" si="7"/>
        <v>71.64786137021756</v>
      </c>
      <c r="AQ8" s="5">
        <f t="shared" si="8"/>
        <v>0.6746373885730069</v>
      </c>
      <c r="AR8" s="9">
        <f t="shared" si="8"/>
        <v>2.2797475115805885</v>
      </c>
      <c r="AS8" s="5">
        <f t="shared" si="11"/>
        <v>14.7</v>
      </c>
      <c r="AT8" s="7">
        <f t="shared" si="11"/>
        <v>73.75815353738084</v>
      </c>
    </row>
    <row r="9" spans="1:46" ht="13.5">
      <c r="A9" s="32" t="s">
        <v>17</v>
      </c>
      <c r="B9" s="22">
        <v>10.62</v>
      </c>
      <c r="C9" s="72">
        <f>IF(AND((B9&gt;0),(B$7&gt;0)),(B9/B$7*100),"")</f>
        <v>53.2865027596588</v>
      </c>
      <c r="D9" s="22">
        <v>11</v>
      </c>
      <c r="E9" s="72">
        <f>IF(AND((D9&gt;0),(D$7&gt;0)),(D9/D$7*100),"")</f>
        <v>55.00000000000001</v>
      </c>
      <c r="F9" s="22">
        <v>10.66</v>
      </c>
      <c r="G9" s="72">
        <f>IF(AND((F9&gt;0),(F$7&gt;0)),(F9/F$7*100),"")</f>
        <v>50.95602294455066</v>
      </c>
      <c r="H9" s="22">
        <v>9.55</v>
      </c>
      <c r="I9" s="72">
        <f>IF(AND((H9&gt;0),(H$7&gt;0)),(H9/H$7*100),"")</f>
        <v>46.58536585365854</v>
      </c>
      <c r="J9" s="22">
        <v>9.84</v>
      </c>
      <c r="K9" s="72">
        <f>IF(AND((J9&gt;0),(J$7&gt;0)),(J9/J$7*100),"")</f>
        <v>55.00279485746227</v>
      </c>
      <c r="L9" s="22">
        <v>10.6</v>
      </c>
      <c r="M9" s="72">
        <f>IF(AND((L9&gt;0),(L$7&gt;0)),(L9/L$7*100),"")</f>
        <v>51.85909980430527</v>
      </c>
      <c r="N9" s="22">
        <v>11.17</v>
      </c>
      <c r="O9" s="72">
        <f>IF(AND((N9&gt;0),(N$7&gt;0)),(N9/N$7*100),"")</f>
        <v>52.12319178721418</v>
      </c>
      <c r="P9" s="22">
        <v>10.96</v>
      </c>
      <c r="Q9" s="72">
        <f>IF(AND((P9&gt;0),(P$7&gt;0)),(P9/P$7*100),"")</f>
        <v>52.5911708253359</v>
      </c>
      <c r="R9" s="22">
        <v>10.11</v>
      </c>
      <c r="S9" s="72">
        <f>IF(AND((R9&gt;0),(R$7&gt;0)),(R9/R$7*100),"")</f>
        <v>50.55</v>
      </c>
      <c r="T9" s="22">
        <v>11.7</v>
      </c>
      <c r="U9" s="72">
        <f>IF(AND((T9&gt;0),(T$7&gt;0)),(T9/T$7*100),"")</f>
        <v>53.91705069124424</v>
      </c>
      <c r="V9" s="22">
        <v>11.21</v>
      </c>
      <c r="W9" s="72">
        <f>IF(AND((V9&gt;0),(V$7&gt;0)),(V9/V$7*100),"")</f>
        <v>53.127962085308056</v>
      </c>
      <c r="X9" s="22">
        <v>12.13</v>
      </c>
      <c r="Y9" s="72">
        <f>IF(AND((X9&gt;0),(X$7&gt;0)),(X9/X$7*100),"")</f>
        <v>55.89861751152074</v>
      </c>
      <c r="Z9" s="22"/>
      <c r="AA9" s="72">
        <f>IF(AND((Z9&gt;0),(Z$7&gt;0)),(Z9/Z$7*100),"")</f>
      </c>
      <c r="AB9" s="22"/>
      <c r="AC9" s="72">
        <f>IF(AND((AB9&gt;0),(AB$7&gt;0)),(AB9/AB$7*100),"")</f>
      </c>
      <c r="AD9" s="22"/>
      <c r="AE9" s="72">
        <f>IF(AND((AD9&gt;0),(AD$7&gt;0)),(AD9/AD$7*100),"")</f>
      </c>
      <c r="AG9" s="23" t="str">
        <f t="shared" si="1"/>
        <v>     Anterior width</v>
      </c>
      <c r="AH9" s="11">
        <f t="shared" si="9"/>
        <v>12</v>
      </c>
      <c r="AI9" s="4">
        <f t="shared" si="2"/>
        <v>9.55</v>
      </c>
      <c r="AJ9" s="45" t="str">
        <f t="shared" si="10"/>
        <v>–</v>
      </c>
      <c r="AK9" s="6">
        <f t="shared" si="3"/>
        <v>12.13</v>
      </c>
      <c r="AL9" s="57">
        <f t="shared" si="4"/>
        <v>46.58536585365854</v>
      </c>
      <c r="AM9" s="7" t="str">
        <f t="shared" si="5"/>
        <v>–</v>
      </c>
      <c r="AN9" s="58">
        <f t="shared" si="6"/>
        <v>55.89861751152074</v>
      </c>
      <c r="AO9" s="51">
        <f t="shared" si="7"/>
        <v>10.795833333333334</v>
      </c>
      <c r="AP9" s="8">
        <f t="shared" si="7"/>
        <v>52.57481492668821</v>
      </c>
      <c r="AQ9" s="5">
        <f t="shared" si="8"/>
        <v>0.7386407459077462</v>
      </c>
      <c r="AR9" s="9">
        <f t="shared" si="8"/>
        <v>2.499976059602845</v>
      </c>
      <c r="AS9" s="5">
        <f t="shared" si="11"/>
        <v>10.62</v>
      </c>
      <c r="AT9" s="7">
        <f t="shared" si="11"/>
        <v>53.2865027596588</v>
      </c>
    </row>
    <row r="10" spans="1:46" ht="13.5">
      <c r="A10" s="32" t="s">
        <v>18</v>
      </c>
      <c r="B10" s="96">
        <v>9.65</v>
      </c>
      <c r="C10" s="97">
        <f>IF(AND((B10&gt;0),(B$7&gt;0)),(B10/B$7*100),"")</f>
        <v>48.4194681384847</v>
      </c>
      <c r="D10" s="96">
        <v>10.25</v>
      </c>
      <c r="E10" s="97">
        <f>IF(AND((D10&gt;0),(D$7&gt;0)),(D10/D$7*100),"")</f>
        <v>51.24999999999999</v>
      </c>
      <c r="F10" s="96">
        <v>9.52</v>
      </c>
      <c r="G10" s="97">
        <f>IF(AND((F10&gt;0),(F$7&gt;0)),(F10/F$7*100),"")</f>
        <v>45.50669216061185</v>
      </c>
      <c r="H10" s="96">
        <v>9.4</v>
      </c>
      <c r="I10" s="97">
        <f>IF(AND((H10&gt;0),(H$7&gt;0)),(H10/H$7*100),"")</f>
        <v>45.85365853658537</v>
      </c>
      <c r="J10" s="96">
        <v>9.32</v>
      </c>
      <c r="K10" s="97">
        <f>IF(AND((J10&gt;0),(J$7&gt;0)),(J10/J$7*100),"")</f>
        <v>52.096143096702065</v>
      </c>
      <c r="L10" s="96">
        <v>9.9</v>
      </c>
      <c r="M10" s="97">
        <f>IF(AND((L10&gt;0),(L$7&gt;0)),(L10/L$7*100),"")</f>
        <v>48.43444227005871</v>
      </c>
      <c r="N10" s="96">
        <v>9.76</v>
      </c>
      <c r="O10" s="97">
        <f>IF(AND((N10&gt;0),(N$7&gt;0)),(N10/N$7*100),"")</f>
        <v>45.54363042463836</v>
      </c>
      <c r="P10" s="96">
        <v>9.7</v>
      </c>
      <c r="Q10" s="97">
        <f>IF(AND((P10&gt;0),(P$7&gt;0)),(P10/P$7*100),"")</f>
        <v>46.54510556621881</v>
      </c>
      <c r="R10" s="96">
        <v>9.15</v>
      </c>
      <c r="S10" s="97">
        <f>IF(AND((R10&gt;0),(R$7&gt;0)),(R10/R$7*100),"")</f>
        <v>45.75</v>
      </c>
      <c r="T10" s="96">
        <v>10.21</v>
      </c>
      <c r="U10" s="97">
        <f>IF(AND((T10&gt;0),(T$7&gt;0)),(T10/T$7*100),"")</f>
        <v>47.05069124423964</v>
      </c>
      <c r="V10" s="96">
        <v>9.23</v>
      </c>
      <c r="W10" s="97">
        <f>IF(AND((V10&gt;0),(V$7&gt;0)),(V10/V$7*100),"")</f>
        <v>43.74407582938388</v>
      </c>
      <c r="X10" s="96">
        <v>10.7</v>
      </c>
      <c r="Y10" s="97">
        <f>IF(AND((X10&gt;0),(X$7&gt;0)),(X10/X$7*100),"")</f>
        <v>49.30875576036866</v>
      </c>
      <c r="Z10" s="96"/>
      <c r="AA10" s="97">
        <f>IF(AND((Z10&gt;0),(Z$7&gt;0)),(Z10/Z$7*100),"")</f>
      </c>
      <c r="AB10" s="96"/>
      <c r="AC10" s="97">
        <f>IF(AND((AB10&gt;0),(AB$7&gt;0)),(AB10/AB$7*100),"")</f>
      </c>
      <c r="AD10" s="96"/>
      <c r="AE10" s="97">
        <f>IF(AND((AD10&gt;0),(AD$7&gt;0)),(AD10/AD$7*100),"")</f>
      </c>
      <c r="AG10" s="23" t="str">
        <f t="shared" si="1"/>
        <v>     Standard width</v>
      </c>
      <c r="AH10" s="11">
        <f>COUNT(B10,D10,F10,H10,J10,L10,N10,P10,R10,T10,V10,X10,Z10,AB10,AD10)</f>
        <v>12</v>
      </c>
      <c r="AI10" s="4">
        <f t="shared" si="2"/>
        <v>9.15</v>
      </c>
      <c r="AJ10" s="45" t="str">
        <f t="shared" si="10"/>
        <v>–</v>
      </c>
      <c r="AK10" s="6">
        <f t="shared" si="3"/>
        <v>10.7</v>
      </c>
      <c r="AL10" s="57">
        <f t="shared" si="4"/>
        <v>43.74407582938388</v>
      </c>
      <c r="AM10" s="7" t="str">
        <f t="shared" si="5"/>
        <v>–</v>
      </c>
      <c r="AN10" s="58">
        <f t="shared" si="6"/>
        <v>52.096143096702065</v>
      </c>
      <c r="AO10" s="51">
        <f t="shared" si="7"/>
        <v>9.732500000000002</v>
      </c>
      <c r="AP10" s="8">
        <f t="shared" si="7"/>
        <v>47.45855525227433</v>
      </c>
      <c r="AQ10" s="5">
        <f t="shared" si="8"/>
        <v>0.4657569596415553</v>
      </c>
      <c r="AR10" s="9">
        <f t="shared" si="8"/>
        <v>2.5036498295603646</v>
      </c>
      <c r="AS10" s="5">
        <f t="shared" si="11"/>
        <v>9.65</v>
      </c>
      <c r="AT10" s="7">
        <f t="shared" si="11"/>
        <v>48.4194681384847</v>
      </c>
    </row>
    <row r="11" spans="1:46" ht="13.5">
      <c r="A11" s="32" t="s">
        <v>19</v>
      </c>
      <c r="B11" s="96">
        <v>9.62</v>
      </c>
      <c r="C11" s="97">
        <f>IF(AND((B11&gt;0),(B$7&gt;0)),(B11/B$7*100),"")</f>
        <v>48.268941294530855</v>
      </c>
      <c r="D11" s="96">
        <v>9.86</v>
      </c>
      <c r="E11" s="97">
        <f>IF(AND((D11&gt;0),(D$7&gt;0)),(D11/D$7*100),"")</f>
        <v>49.3</v>
      </c>
      <c r="F11" s="96">
        <v>9.5</v>
      </c>
      <c r="G11" s="97">
        <f>IF(AND((F11&gt;0),(F$7&gt;0)),(F11/F$7*100),"")</f>
        <v>45.411089866156786</v>
      </c>
      <c r="H11" s="96">
        <v>9.5</v>
      </c>
      <c r="I11" s="97">
        <f>IF(AND((H11&gt;0),(H$7&gt;0)),(H11/H$7*100),"")</f>
        <v>46.34146341463415</v>
      </c>
      <c r="J11" s="96">
        <v>9.6</v>
      </c>
      <c r="K11" s="97">
        <f>IF(AND((J11&gt;0),(J$7&gt;0)),(J11/J$7*100),"")</f>
        <v>53.66126327557295</v>
      </c>
      <c r="L11" s="96">
        <v>9.6</v>
      </c>
      <c r="M11" s="97">
        <f>IF(AND((L11&gt;0),(L$7&gt;0)),(L11/L$7*100),"")</f>
        <v>46.96673189823875</v>
      </c>
      <c r="N11" s="96">
        <v>9.8</v>
      </c>
      <c r="O11" s="97">
        <f>IF(AND((N11&gt;0),(N$7&gt;0)),(N11/N$7*100),"")</f>
        <v>45.730284647690155</v>
      </c>
      <c r="P11" s="96">
        <v>10.2</v>
      </c>
      <c r="Q11" s="97">
        <f>IF(AND((P11&gt;0),(P$7&gt;0)),(P11/P$7*100),"")</f>
        <v>48.94433781190019</v>
      </c>
      <c r="R11" s="96">
        <v>9.13</v>
      </c>
      <c r="S11" s="97">
        <f>IF(AND((R11&gt;0),(R$7&gt;0)),(R11/R$7*100),"")</f>
        <v>45.65</v>
      </c>
      <c r="T11" s="96">
        <v>10</v>
      </c>
      <c r="U11" s="97">
        <f>IF(AND((T11&gt;0),(T$7&gt;0)),(T11/T$7*100),"")</f>
        <v>46.08294930875576</v>
      </c>
      <c r="V11" s="96">
        <v>10.1</v>
      </c>
      <c r="W11" s="97">
        <f>IF(AND((V11&gt;0),(V$7&gt;0)),(V11/V$7*100),"")</f>
        <v>47.86729857819905</v>
      </c>
      <c r="X11" s="96">
        <v>10</v>
      </c>
      <c r="Y11" s="97">
        <f>IF(AND((X11&gt;0),(X$7&gt;0)),(X11/X$7*100),"")</f>
        <v>46.08294930875576</v>
      </c>
      <c r="Z11" s="96"/>
      <c r="AA11" s="97">
        <f>IF(AND((Z11&gt;0),(Z$7&gt;0)),(Z11/Z$7*100),"")</f>
      </c>
      <c r="AB11" s="96"/>
      <c r="AC11" s="97">
        <f>IF(AND((AB11&gt;0),(AB$7&gt;0)),(AB11/AB$7*100),"")</f>
      </c>
      <c r="AD11" s="96"/>
      <c r="AE11" s="97">
        <f>IF(AND((AD11&gt;0),(AD$7&gt;0)),(AD11/AD$7*100),"")</f>
      </c>
      <c r="AG11" s="23" t="str">
        <f t="shared" si="1"/>
        <v>     Posterior width</v>
      </c>
      <c r="AH11" s="11">
        <f>COUNT(B11,D11,F11,H11,J11,L11,N11,P11,R11,T11,V11,X11,Z11,AB11,AD11)</f>
        <v>12</v>
      </c>
      <c r="AI11" s="4">
        <f t="shared" si="2"/>
        <v>9.13</v>
      </c>
      <c r="AJ11" s="45" t="str">
        <f t="shared" si="10"/>
        <v>–</v>
      </c>
      <c r="AK11" s="6">
        <f t="shared" si="3"/>
        <v>10.2</v>
      </c>
      <c r="AL11" s="93">
        <f t="shared" si="4"/>
        <v>45.411089866156786</v>
      </c>
      <c r="AM11" s="94" t="str">
        <f t="shared" si="5"/>
        <v>–</v>
      </c>
      <c r="AN11" s="95">
        <f t="shared" si="6"/>
        <v>53.66126327557295</v>
      </c>
      <c r="AO11" s="51">
        <f t="shared" si="7"/>
        <v>9.7425</v>
      </c>
      <c r="AP11" s="8">
        <f t="shared" si="7"/>
        <v>47.5256091170362</v>
      </c>
      <c r="AQ11" s="5">
        <f t="shared" si="8"/>
        <v>0.3067757546423177</v>
      </c>
      <c r="AR11" s="9">
        <f t="shared" si="8"/>
        <v>2.346490049760177</v>
      </c>
      <c r="AS11" s="5">
        <f t="shared" si="11"/>
        <v>9.62</v>
      </c>
      <c r="AT11" s="7">
        <f t="shared" si="11"/>
        <v>48.268941294530855</v>
      </c>
    </row>
    <row r="12" spans="1:46" ht="13.5">
      <c r="A12" s="32" t="s">
        <v>20</v>
      </c>
      <c r="B12" s="98">
        <f>IF(AND((B10&gt;0),(B7&gt;0)),(B10/B7),"")</f>
        <v>0.484194681384847</v>
      </c>
      <c r="C12" s="97" t="s">
        <v>6</v>
      </c>
      <c r="D12" s="98">
        <f>IF(AND((D10&gt;0),(D7&gt;0)),(D10/D7),"")</f>
        <v>0.5125</v>
      </c>
      <c r="E12" s="97" t="s">
        <v>6</v>
      </c>
      <c r="F12" s="98">
        <f>IF(AND((F10&gt;0),(F7&gt;0)),(F10/F7),"")</f>
        <v>0.4550669216061185</v>
      </c>
      <c r="G12" s="97" t="s">
        <v>6</v>
      </c>
      <c r="H12" s="98">
        <f>IF(AND((H10&gt;0),(H7&gt;0)),(H10/H7),"")</f>
        <v>0.4585365853658537</v>
      </c>
      <c r="I12" s="97" t="s">
        <v>6</v>
      </c>
      <c r="J12" s="98">
        <f>IF(AND((J10&gt;0),(J7&gt;0)),(J10/J7),"")</f>
        <v>0.5209614309670206</v>
      </c>
      <c r="K12" s="97" t="s">
        <v>6</v>
      </c>
      <c r="L12" s="98">
        <f>IF(AND((L10&gt;0),(L7&gt;0)),(L10/L7),"")</f>
        <v>0.4843444227005871</v>
      </c>
      <c r="M12" s="97" t="s">
        <v>6</v>
      </c>
      <c r="N12" s="98">
        <f>IF(AND((N10&gt;0),(N7&gt;0)),(N10/N7),"")</f>
        <v>0.4554363042463836</v>
      </c>
      <c r="O12" s="97" t="s">
        <v>6</v>
      </c>
      <c r="P12" s="98">
        <f>IF(AND((P10&gt;0),(P7&gt;0)),(P10/P7),"")</f>
        <v>0.4654510556621881</v>
      </c>
      <c r="Q12" s="97" t="s">
        <v>6</v>
      </c>
      <c r="R12" s="98">
        <f>IF(AND((R10&gt;0),(R7&gt;0)),(R10/R7),"")</f>
        <v>0.4575</v>
      </c>
      <c r="S12" s="97" t="s">
        <v>6</v>
      </c>
      <c r="T12" s="98">
        <f>IF(AND((T10&gt;0),(T7&gt;0)),(T10/T7),"")</f>
        <v>0.47050691244239634</v>
      </c>
      <c r="U12" s="97" t="s">
        <v>6</v>
      </c>
      <c r="V12" s="98">
        <f>IF(AND((V10&gt;0),(V7&gt;0)),(V10/V7),"")</f>
        <v>0.4374407582938388</v>
      </c>
      <c r="W12" s="97" t="s">
        <v>6</v>
      </c>
      <c r="X12" s="98">
        <f>IF(AND((X10&gt;0),(X7&gt;0)),(X10/X7),"")</f>
        <v>0.4930875576036866</v>
      </c>
      <c r="Y12" s="97" t="s">
        <v>6</v>
      </c>
      <c r="Z12" s="98">
        <f>IF(AND((Z10&gt;0),(Z7&gt;0)),(Z10/Z7),"")</f>
      </c>
      <c r="AA12" s="97" t="s">
        <v>6</v>
      </c>
      <c r="AB12" s="98">
        <f>IF(AND((AB10&gt;0),(AB7&gt;0)),(AB10/AB7),"")</f>
      </c>
      <c r="AC12" s="97" t="s">
        <v>6</v>
      </c>
      <c r="AD12" s="98">
        <f>IF(AND((AD10&gt;0),(AD7&gt;0)),(AD10/AD7),"")</f>
      </c>
      <c r="AE12" s="97" t="s">
        <v>6</v>
      </c>
      <c r="AG12" s="23" t="str">
        <f t="shared" si="1"/>
        <v>     Standard width/length ratio</v>
      </c>
      <c r="AH12" s="11">
        <f>COUNT(B12,D12,F12,H12,J12,L12,N12,P12,R12,T12,V12,X12,Z12,AB12,AD12)</f>
        <v>12</v>
      </c>
      <c r="AI12" s="29">
        <f t="shared" si="2"/>
        <v>0.4374407582938388</v>
      </c>
      <c r="AJ12" s="45" t="str">
        <f t="shared" si="10"/>
        <v>–</v>
      </c>
      <c r="AK12" s="31">
        <f t="shared" si="3"/>
        <v>0.5209614309670206</v>
      </c>
      <c r="AL12" s="57">
        <f t="shared" si="4"/>
      </c>
      <c r="AM12" s="7" t="s">
        <v>6</v>
      </c>
      <c r="AN12" s="58">
        <f t="shared" si="6"/>
      </c>
      <c r="AO12" s="59">
        <f>IF(SUM(B12,D12,F12,H12,J12,L12,N12,P12,R12,T12,V12,X12,Z12,AB12,AD12)&gt;0,AVERAGE(B12,D12,F12,H12,J12,L12,N12,P12,R12,T12,V12,X12,Z12,AB12,AD12),"?")</f>
        <v>0.47458555252274337</v>
      </c>
      <c r="AP12" s="8" t="s">
        <v>6</v>
      </c>
      <c r="AQ12" s="30">
        <f t="shared" si="8"/>
        <v>0.025036498295603643</v>
      </c>
      <c r="AR12" s="53" t="s">
        <v>6</v>
      </c>
      <c r="AS12" s="30">
        <f t="shared" si="11"/>
        <v>0.484194681384847</v>
      </c>
      <c r="AT12" s="7" t="s">
        <v>6</v>
      </c>
    </row>
    <row r="13" spans="1:46" ht="13.5">
      <c r="A13" s="32" t="s">
        <v>21</v>
      </c>
      <c r="B13" s="98">
        <f>IF(AND((B11&gt;0),(B9&gt;0)),(B11/B9),"")</f>
        <v>0.9058380414312618</v>
      </c>
      <c r="C13" s="97" t="s">
        <v>6</v>
      </c>
      <c r="D13" s="98">
        <f>IF(AND((D11&gt;0),(D9&gt;0)),(D11/D9),"")</f>
        <v>0.8963636363636364</v>
      </c>
      <c r="E13" s="97" t="s">
        <v>6</v>
      </c>
      <c r="F13" s="98">
        <f>IF(AND((F11&gt;0),(F9&gt;0)),(F11/F9),"")</f>
        <v>0.8911819887429644</v>
      </c>
      <c r="G13" s="97" t="s">
        <v>6</v>
      </c>
      <c r="H13" s="98">
        <f>IF(AND((H11&gt;0),(H9&gt;0)),(H11/H9),"")</f>
        <v>0.9947643979057591</v>
      </c>
      <c r="I13" s="97" t="s">
        <v>6</v>
      </c>
      <c r="J13" s="98">
        <f>IF(AND((J11&gt;0),(J9&gt;0)),(J11/J9),"")</f>
        <v>0.975609756097561</v>
      </c>
      <c r="K13" s="97" t="s">
        <v>6</v>
      </c>
      <c r="L13" s="98">
        <f>IF(AND((L11&gt;0),(L9&gt;0)),(L11/L9),"")</f>
        <v>0.9056603773584906</v>
      </c>
      <c r="M13" s="97" t="s">
        <v>6</v>
      </c>
      <c r="N13" s="98">
        <f>IF(AND((N11&gt;0),(N9&gt;0)),(N11/N9),"")</f>
        <v>0.8773500447627575</v>
      </c>
      <c r="O13" s="97" t="s">
        <v>6</v>
      </c>
      <c r="P13" s="98">
        <f>IF(AND((P11&gt;0),(P9&gt;0)),(P11/P9),"")</f>
        <v>0.9306569343065693</v>
      </c>
      <c r="Q13" s="97" t="s">
        <v>6</v>
      </c>
      <c r="R13" s="98">
        <f>IF(AND((R11&gt;0),(R9&gt;0)),(R11/R9),"")</f>
        <v>0.9030662710187934</v>
      </c>
      <c r="S13" s="97" t="s">
        <v>6</v>
      </c>
      <c r="T13" s="98">
        <f>IF(AND((T11&gt;0),(T9&gt;0)),(T11/T9),"")</f>
        <v>0.8547008547008548</v>
      </c>
      <c r="U13" s="97" t="s">
        <v>6</v>
      </c>
      <c r="V13" s="98">
        <f>IF(AND((V11&gt;0),(V9&gt;0)),(V11/V9),"")</f>
        <v>0.9009812667261373</v>
      </c>
      <c r="W13" s="97" t="s">
        <v>6</v>
      </c>
      <c r="X13" s="98">
        <f>IF(AND((X11&gt;0),(X9&gt;0)),(X11/X9),"")</f>
        <v>0.8244023083264632</v>
      </c>
      <c r="Y13" s="97" t="s">
        <v>6</v>
      </c>
      <c r="Z13" s="98">
        <f>IF(AND((Z11&gt;0),(Z9&gt;0)),(Z11/Z9),"")</f>
      </c>
      <c r="AA13" s="97" t="s">
        <v>6</v>
      </c>
      <c r="AB13" s="98">
        <f>IF(AND((AB11&gt;0),(AB9&gt;0)),(AB11/AB9),"")</f>
      </c>
      <c r="AC13" s="97" t="s">
        <v>6</v>
      </c>
      <c r="AD13" s="98">
        <f>IF(AND((AD11&gt;0),(AD9&gt;0)),(AD11/AD9),"")</f>
      </c>
      <c r="AE13" s="97" t="s">
        <v>6</v>
      </c>
      <c r="AG13" s="23" t="str">
        <f t="shared" si="1"/>
        <v>     Posterior/anterior width ratio</v>
      </c>
      <c r="AH13" s="11">
        <f>COUNT(B13,D13,F13,H13,J13,L13,N13,P13,R13,T13,V13,X13,Z13,AB13,AD13)</f>
        <v>12</v>
      </c>
      <c r="AI13" s="29">
        <f t="shared" si="2"/>
        <v>0.8244023083264632</v>
      </c>
      <c r="AJ13" s="45" t="str">
        <f t="shared" si="10"/>
        <v>–</v>
      </c>
      <c r="AK13" s="31">
        <f t="shared" si="3"/>
        <v>0.9947643979057591</v>
      </c>
      <c r="AL13" s="57">
        <f t="shared" si="4"/>
      </c>
      <c r="AM13" s="7" t="s">
        <v>6</v>
      </c>
      <c r="AN13" s="58">
        <f t="shared" si="6"/>
      </c>
      <c r="AO13" s="59">
        <f>IF(SUM(B13,D13,F13,H13,J13,L13,N13,P13,R13,T13,V13,X13,Z13,AB13,AD13)&gt;0,AVERAGE(B13,D13,F13,H13,J13,L13,N13,P13,R13,T13,V13,X13,Z13,AB13,AD13),"?")</f>
        <v>0.9050479898117708</v>
      </c>
      <c r="AP13" s="8" t="s">
        <v>6</v>
      </c>
      <c r="AQ13" s="30">
        <f t="shared" si="8"/>
        <v>0.04649408517942767</v>
      </c>
      <c r="AR13" s="53" t="s">
        <v>6</v>
      </c>
      <c r="AS13" s="30">
        <f t="shared" si="11"/>
        <v>0.9058380414312618</v>
      </c>
      <c r="AT13" s="7" t="s">
        <v>6</v>
      </c>
    </row>
    <row r="14" spans="1:46" ht="13.5">
      <c r="A14" s="21" t="s">
        <v>22</v>
      </c>
      <c r="B14" s="33"/>
      <c r="C14" s="73"/>
      <c r="D14" s="33"/>
      <c r="E14" s="73"/>
      <c r="F14" s="33"/>
      <c r="G14" s="73"/>
      <c r="H14" s="33"/>
      <c r="I14" s="73"/>
      <c r="J14" s="33"/>
      <c r="K14" s="73"/>
      <c r="L14" s="73"/>
      <c r="M14" s="73"/>
      <c r="N14" s="73"/>
      <c r="O14" s="73"/>
      <c r="P14" s="73"/>
      <c r="Q14" s="73"/>
      <c r="R14" s="73"/>
      <c r="S14" s="73"/>
      <c r="T14" s="73"/>
      <c r="U14" s="73"/>
      <c r="V14" s="73"/>
      <c r="W14" s="73"/>
      <c r="X14" s="73"/>
      <c r="Y14" s="73"/>
      <c r="Z14" s="73"/>
      <c r="AA14" s="73"/>
      <c r="AB14" s="73"/>
      <c r="AC14" s="73"/>
      <c r="AD14" s="73"/>
      <c r="AE14" s="88"/>
      <c r="AG14" s="23" t="str">
        <f>A14</f>
        <v>Claw 1 lengths</v>
      </c>
      <c r="AH14" s="11"/>
      <c r="AI14" s="4"/>
      <c r="AJ14" s="45"/>
      <c r="AK14" s="6"/>
      <c r="AL14" s="57"/>
      <c r="AM14" s="7"/>
      <c r="AN14" s="58"/>
      <c r="AO14" s="51"/>
      <c r="AP14" s="8"/>
      <c r="AQ14" s="5"/>
      <c r="AR14" s="9"/>
      <c r="AS14" s="5"/>
      <c r="AT14" s="7"/>
    </row>
    <row r="15" spans="1:46" ht="13.5">
      <c r="A15" s="99" t="s">
        <v>26</v>
      </c>
      <c r="B15" s="96">
        <v>10.2</v>
      </c>
      <c r="C15" s="97">
        <f aca="true" t="shared" si="12" ref="C15:C20">IF(AND((B15&gt;0),(B$7&gt;0)),(B15/B$7*100),"")</f>
        <v>51.17912694430507</v>
      </c>
      <c r="D15" s="96">
        <v>9.95</v>
      </c>
      <c r="E15" s="97">
        <f aca="true" t="shared" si="13" ref="E15:E20">IF(AND((D15&gt;0),(D$7&gt;0)),(D15/D$7*100),"")</f>
        <v>49.74999999999999</v>
      </c>
      <c r="F15" s="96"/>
      <c r="G15" s="97">
        <f aca="true" t="shared" si="14" ref="G15:G20">IF(AND((F15&gt;0),(F$7&gt;0)),(F15/F$7*100),"")</f>
      </c>
      <c r="H15" s="96">
        <v>10.01</v>
      </c>
      <c r="I15" s="97">
        <f aca="true" t="shared" si="15" ref="I15:I20">IF(AND((H15&gt;0),(H$7&gt;0)),(H15/H$7*100),"")</f>
        <v>48.829268292682926</v>
      </c>
      <c r="J15" s="96">
        <v>9.6</v>
      </c>
      <c r="K15" s="97">
        <f aca="true" t="shared" si="16" ref="K15:K20">IF(AND((J15&gt;0),(J$7&gt;0)),(J15/J$7*100),"")</f>
        <v>53.66126327557295</v>
      </c>
      <c r="L15" s="96">
        <v>10.43</v>
      </c>
      <c r="M15" s="97">
        <f aca="true" t="shared" si="17" ref="M15:M20">IF(AND((L15&gt;0),(L$7&gt;0)),(L15/L$7*100),"")</f>
        <v>51.027397260273965</v>
      </c>
      <c r="N15" s="96">
        <v>11.2</v>
      </c>
      <c r="O15" s="97">
        <f aca="true" t="shared" si="18" ref="O15:O20">IF(AND((N15&gt;0),(N$7&gt;0)),(N15/N$7*100),"")</f>
        <v>52.26318245450303</v>
      </c>
      <c r="P15" s="96">
        <v>10.16</v>
      </c>
      <c r="Q15" s="97">
        <f aca="true" t="shared" si="19" ref="Q15:Q20">IF(AND((P15&gt;0),(P$7&gt;0)),(P15/P$7*100),"")</f>
        <v>48.75239923224568</v>
      </c>
      <c r="R15" s="96">
        <v>10.6</v>
      </c>
      <c r="S15" s="97">
        <f aca="true" t="shared" si="20" ref="S15:S20">IF(AND((R15&gt;0),(R$7&gt;0)),(R15/R$7*100),"")</f>
        <v>53</v>
      </c>
      <c r="T15" s="96">
        <v>10.12</v>
      </c>
      <c r="U15" s="97">
        <f aca="true" t="shared" si="21" ref="U15:U20">IF(AND((T15&gt;0),(T$7&gt;0)),(T15/T$7*100),"")</f>
        <v>46.63594470046083</v>
      </c>
      <c r="V15" s="96">
        <v>9.5</v>
      </c>
      <c r="W15" s="97">
        <f aca="true" t="shared" si="22" ref="W15:W20">IF(AND((V15&gt;0),(V$7&gt;0)),(V15/V$7*100),"")</f>
        <v>45.023696682464454</v>
      </c>
      <c r="X15" s="96">
        <v>10.49</v>
      </c>
      <c r="Y15" s="97">
        <f aca="true" t="shared" si="23" ref="Y15:Y20">IF(AND((X15&gt;0),(X$7&gt;0)),(X15/X$7*100),"")</f>
        <v>48.34101382488479</v>
      </c>
      <c r="Z15" s="96"/>
      <c r="AA15" s="97">
        <f aca="true" t="shared" si="24" ref="AA15:AA20">IF(AND((Z15&gt;0),(Z$7&gt;0)),(Z15/Z$7*100),"")</f>
      </c>
      <c r="AB15" s="22"/>
      <c r="AC15" s="72">
        <f aca="true" t="shared" si="25" ref="AC15:AC20">IF(AND((AB15&gt;0),(AB$7&gt;0)),(AB15/AB$7*100),"")</f>
      </c>
      <c r="AD15" s="22"/>
      <c r="AE15" s="72">
        <f aca="true" t="shared" si="26" ref="AE15:AE20">IF(AND((AD15&gt;0),(AD$7&gt;0)),(AD15/AD$7*100),"")</f>
      </c>
      <c r="AG15" s="23" t="str">
        <f t="shared" si="1"/>
        <v>     External primary branch</v>
      </c>
      <c r="AH15" s="11">
        <f t="shared" si="9"/>
        <v>11</v>
      </c>
      <c r="AI15" s="4">
        <f t="shared" si="2"/>
        <v>9.5</v>
      </c>
      <c r="AJ15" s="45" t="str">
        <f t="shared" si="10"/>
        <v>–</v>
      </c>
      <c r="AK15" s="6">
        <f t="shared" si="3"/>
        <v>11.2</v>
      </c>
      <c r="AL15" s="57">
        <f t="shared" si="4"/>
        <v>45.023696682464454</v>
      </c>
      <c r="AM15" s="7" t="str">
        <f t="shared" si="5"/>
        <v>–</v>
      </c>
      <c r="AN15" s="58">
        <f t="shared" si="6"/>
        <v>53.66126327557295</v>
      </c>
      <c r="AO15" s="51">
        <f aca="true" t="shared" si="27" ref="AO15:AP20">IF(SUM(B15,D15,F15,H15,J15,L15,N15,P15,R15,T15,V15,X15,Z15,AB15,AD15)&gt;0,AVERAGE(B15,D15,F15,H15,J15,L15,N15,P15,R15,T15,V15,X15,Z15,AB15,AD15),"?")</f>
        <v>10.205454545454545</v>
      </c>
      <c r="AP15" s="8">
        <f t="shared" si="27"/>
        <v>49.86029933339943</v>
      </c>
      <c r="AQ15" s="5">
        <f t="shared" si="8"/>
        <v>0.4746864994154275</v>
      </c>
      <c r="AR15" s="9">
        <f t="shared" si="8"/>
        <v>2.675450772109516</v>
      </c>
      <c r="AS15" s="5">
        <f t="shared" si="11"/>
        <v>10.2</v>
      </c>
      <c r="AT15" s="7">
        <f t="shared" si="11"/>
        <v>51.17912694430507</v>
      </c>
    </row>
    <row r="16" spans="1:46" ht="13.5">
      <c r="A16" s="99" t="s">
        <v>27</v>
      </c>
      <c r="B16" s="96">
        <v>7.85</v>
      </c>
      <c r="C16" s="97">
        <f t="shared" si="12"/>
        <v>39.387857501254395</v>
      </c>
      <c r="D16" s="96">
        <v>8.39</v>
      </c>
      <c r="E16" s="97">
        <f t="shared" si="13"/>
        <v>41.95</v>
      </c>
      <c r="F16" s="96">
        <v>8.62</v>
      </c>
      <c r="G16" s="97">
        <f t="shared" si="14"/>
        <v>41.204588910133836</v>
      </c>
      <c r="H16" s="96">
        <v>8.6</v>
      </c>
      <c r="I16" s="97">
        <f t="shared" si="15"/>
        <v>41.951219512195124</v>
      </c>
      <c r="J16" s="96">
        <v>8.48</v>
      </c>
      <c r="K16" s="97">
        <f t="shared" si="16"/>
        <v>47.40078256008944</v>
      </c>
      <c r="L16" s="96">
        <v>8</v>
      </c>
      <c r="M16" s="97">
        <f t="shared" si="17"/>
        <v>39.138943248532286</v>
      </c>
      <c r="N16" s="96">
        <v>8.65</v>
      </c>
      <c r="O16" s="97">
        <f t="shared" si="18"/>
        <v>40.363975734951005</v>
      </c>
      <c r="P16" s="96"/>
      <c r="Q16" s="97">
        <f t="shared" si="19"/>
      </c>
      <c r="R16" s="96">
        <v>8.34</v>
      </c>
      <c r="S16" s="97">
        <f t="shared" si="20"/>
        <v>41.699999999999996</v>
      </c>
      <c r="T16" s="96">
        <v>9.12</v>
      </c>
      <c r="U16" s="97">
        <f t="shared" si="21"/>
        <v>42.02764976958525</v>
      </c>
      <c r="V16" s="96">
        <v>8</v>
      </c>
      <c r="W16" s="97">
        <f t="shared" si="22"/>
        <v>37.91469194312796</v>
      </c>
      <c r="X16" s="96">
        <v>8.8</v>
      </c>
      <c r="Y16" s="97">
        <f t="shared" si="23"/>
        <v>40.55299539170507</v>
      </c>
      <c r="Z16" s="96"/>
      <c r="AA16" s="97">
        <f t="shared" si="24"/>
      </c>
      <c r="AB16" s="22"/>
      <c r="AC16" s="72">
        <f t="shared" si="25"/>
      </c>
      <c r="AD16" s="22"/>
      <c r="AE16" s="72">
        <f t="shared" si="26"/>
      </c>
      <c r="AG16" s="23" t="str">
        <f t="shared" si="1"/>
        <v>     External base + secondary branch</v>
      </c>
      <c r="AH16" s="11">
        <f>COUNT(B16,D16,F16,H16,J16,L16,N16,P16,R16,T16,V16,X16,Z16,AB16,AD16)</f>
        <v>11</v>
      </c>
      <c r="AI16" s="4">
        <f t="shared" si="2"/>
        <v>7.85</v>
      </c>
      <c r="AJ16" s="45" t="str">
        <f t="shared" si="10"/>
        <v>–</v>
      </c>
      <c r="AK16" s="6">
        <f t="shared" si="3"/>
        <v>9.12</v>
      </c>
      <c r="AL16" s="57">
        <f t="shared" si="4"/>
        <v>37.91469194312796</v>
      </c>
      <c r="AM16" s="7" t="str">
        <f t="shared" si="5"/>
        <v>–</v>
      </c>
      <c r="AN16" s="58">
        <f t="shared" si="6"/>
        <v>47.40078256008944</v>
      </c>
      <c r="AO16" s="51">
        <f t="shared" si="27"/>
        <v>8.44090909090909</v>
      </c>
      <c r="AP16" s="8">
        <f t="shared" si="27"/>
        <v>41.23570041559767</v>
      </c>
      <c r="AQ16" s="5">
        <f t="shared" si="8"/>
        <v>0.37993300844897754</v>
      </c>
      <c r="AR16" s="9">
        <f t="shared" si="8"/>
        <v>2.448267888278874</v>
      </c>
      <c r="AS16" s="5">
        <f t="shared" si="11"/>
        <v>7.85</v>
      </c>
      <c r="AT16" s="7">
        <f t="shared" si="11"/>
        <v>39.387857501254395</v>
      </c>
    </row>
    <row r="17" spans="1:46" ht="13.5">
      <c r="A17" s="99" t="s">
        <v>28</v>
      </c>
      <c r="B17" s="96"/>
      <c r="C17" s="97">
        <f t="shared" si="12"/>
      </c>
      <c r="D17" s="96"/>
      <c r="E17" s="97">
        <f t="shared" si="13"/>
      </c>
      <c r="F17" s="96"/>
      <c r="G17" s="97">
        <f t="shared" si="14"/>
      </c>
      <c r="H17" s="96"/>
      <c r="I17" s="97">
        <f t="shared" si="15"/>
      </c>
      <c r="J17" s="96"/>
      <c r="K17" s="97">
        <f t="shared" si="16"/>
      </c>
      <c r="L17" s="96"/>
      <c r="M17" s="97">
        <f t="shared" si="17"/>
      </c>
      <c r="N17" s="96"/>
      <c r="O17" s="97">
        <f t="shared" si="18"/>
      </c>
      <c r="P17" s="96"/>
      <c r="Q17" s="97">
        <f t="shared" si="19"/>
      </c>
      <c r="R17" s="96"/>
      <c r="S17" s="97">
        <f t="shared" si="20"/>
      </c>
      <c r="T17" s="96"/>
      <c r="U17" s="97">
        <f t="shared" si="21"/>
      </c>
      <c r="V17" s="96"/>
      <c r="W17" s="97">
        <f t="shared" si="22"/>
      </c>
      <c r="X17" s="96"/>
      <c r="Y17" s="97">
        <f t="shared" si="23"/>
      </c>
      <c r="Z17" s="96"/>
      <c r="AA17" s="97">
        <f t="shared" si="24"/>
      </c>
      <c r="AB17" s="22"/>
      <c r="AC17" s="72">
        <f t="shared" si="25"/>
      </c>
      <c r="AD17" s="22"/>
      <c r="AE17" s="72">
        <f t="shared" si="26"/>
      </c>
      <c r="AG17" s="23" t="str">
        <f t="shared" si="1"/>
        <v>     External spur</v>
      </c>
      <c r="AH17" s="11">
        <f t="shared" si="9"/>
        <v>0</v>
      </c>
      <c r="AI17" s="4">
        <f t="shared" si="2"/>
      </c>
      <c r="AJ17" s="45" t="str">
        <f t="shared" si="10"/>
        <v>?</v>
      </c>
      <c r="AK17" s="6">
        <f t="shared" si="3"/>
      </c>
      <c r="AL17" s="57">
        <f t="shared" si="4"/>
      </c>
      <c r="AM17" s="7" t="str">
        <f t="shared" si="5"/>
        <v>?</v>
      </c>
      <c r="AN17" s="58">
        <f t="shared" si="6"/>
      </c>
      <c r="AO17" s="51" t="str">
        <f t="shared" si="27"/>
        <v>?</v>
      </c>
      <c r="AP17" s="8" t="str">
        <f t="shared" si="27"/>
        <v>?</v>
      </c>
      <c r="AQ17" s="5" t="str">
        <f t="shared" si="8"/>
        <v>?</v>
      </c>
      <c r="AR17" s="9" t="str">
        <f t="shared" si="8"/>
        <v>?</v>
      </c>
      <c r="AS17" s="5" t="str">
        <f t="shared" si="11"/>
        <v>?</v>
      </c>
      <c r="AT17" s="7" t="str">
        <f t="shared" si="11"/>
        <v>?</v>
      </c>
    </row>
    <row r="18" spans="1:46" ht="13.5">
      <c r="A18" s="99" t="s">
        <v>29</v>
      </c>
      <c r="B18" s="96">
        <v>9.35</v>
      </c>
      <c r="C18" s="97">
        <f t="shared" si="12"/>
        <v>46.91419969894631</v>
      </c>
      <c r="D18" s="96">
        <v>9.68</v>
      </c>
      <c r="E18" s="97">
        <f t="shared" si="13"/>
        <v>48.4</v>
      </c>
      <c r="F18" s="96"/>
      <c r="G18" s="97">
        <f t="shared" si="14"/>
      </c>
      <c r="H18" s="96">
        <v>10.1</v>
      </c>
      <c r="I18" s="97">
        <f t="shared" si="15"/>
        <v>49.26829268292683</v>
      </c>
      <c r="J18" s="96">
        <v>9.4</v>
      </c>
      <c r="K18" s="97">
        <f t="shared" si="16"/>
        <v>52.54332029066517</v>
      </c>
      <c r="L18" s="96">
        <v>10.33</v>
      </c>
      <c r="M18" s="97">
        <f t="shared" si="17"/>
        <v>50.53816046966732</v>
      </c>
      <c r="N18" s="96">
        <v>10.3</v>
      </c>
      <c r="O18" s="97">
        <f t="shared" si="18"/>
        <v>48.063462435837614</v>
      </c>
      <c r="P18" s="96">
        <v>9.12</v>
      </c>
      <c r="Q18" s="97">
        <f t="shared" si="19"/>
        <v>43.7619961612284</v>
      </c>
      <c r="R18" s="96">
        <v>10.2</v>
      </c>
      <c r="S18" s="97">
        <f t="shared" si="20"/>
        <v>51</v>
      </c>
      <c r="T18" s="96">
        <v>9.5</v>
      </c>
      <c r="U18" s="97">
        <f t="shared" si="21"/>
        <v>43.77880184331797</v>
      </c>
      <c r="V18" s="96"/>
      <c r="W18" s="97">
        <f t="shared" si="22"/>
      </c>
      <c r="X18" s="96">
        <v>10.13</v>
      </c>
      <c r="Y18" s="97">
        <f t="shared" si="23"/>
        <v>46.682027649769594</v>
      </c>
      <c r="Z18" s="96"/>
      <c r="AA18" s="97">
        <f t="shared" si="24"/>
      </c>
      <c r="AB18" s="22"/>
      <c r="AC18" s="72">
        <f t="shared" si="25"/>
      </c>
      <c r="AD18" s="22"/>
      <c r="AE18" s="72">
        <f t="shared" si="26"/>
      </c>
      <c r="AG18" s="23" t="str">
        <f t="shared" si="1"/>
        <v>     Internal primary branch</v>
      </c>
      <c r="AH18" s="11">
        <f t="shared" si="9"/>
        <v>10</v>
      </c>
      <c r="AI18" s="4">
        <f t="shared" si="2"/>
        <v>9.12</v>
      </c>
      <c r="AJ18" s="45" t="str">
        <f t="shared" si="10"/>
        <v>–</v>
      </c>
      <c r="AK18" s="6">
        <f t="shared" si="3"/>
        <v>10.33</v>
      </c>
      <c r="AL18" s="57">
        <f t="shared" si="4"/>
        <v>43.7619961612284</v>
      </c>
      <c r="AM18" s="7" t="str">
        <f t="shared" si="5"/>
        <v>–</v>
      </c>
      <c r="AN18" s="58">
        <f t="shared" si="6"/>
        <v>52.54332029066517</v>
      </c>
      <c r="AO18" s="51">
        <f t="shared" si="27"/>
        <v>9.811</v>
      </c>
      <c r="AP18" s="8">
        <f t="shared" si="27"/>
        <v>48.095026123235925</v>
      </c>
      <c r="AQ18" s="5">
        <f t="shared" si="8"/>
        <v>0.4494305038354406</v>
      </c>
      <c r="AR18" s="9">
        <f t="shared" si="8"/>
        <v>2.9147425239416958</v>
      </c>
      <c r="AS18" s="5">
        <f t="shared" si="11"/>
        <v>9.35</v>
      </c>
      <c r="AT18" s="7">
        <f t="shared" si="11"/>
        <v>46.91419969894631</v>
      </c>
    </row>
    <row r="19" spans="1:46" ht="13.5">
      <c r="A19" s="99" t="s">
        <v>30</v>
      </c>
      <c r="B19" s="96">
        <v>7.81</v>
      </c>
      <c r="C19" s="97">
        <f t="shared" si="12"/>
        <v>39.187155042649266</v>
      </c>
      <c r="D19" s="96">
        <v>8.06</v>
      </c>
      <c r="E19" s="97">
        <f t="shared" si="13"/>
        <v>40.300000000000004</v>
      </c>
      <c r="F19" s="96">
        <v>7.86</v>
      </c>
      <c r="G19" s="97">
        <f t="shared" si="14"/>
        <v>37.5717017208413</v>
      </c>
      <c r="H19" s="96">
        <v>8</v>
      </c>
      <c r="I19" s="97">
        <f t="shared" si="15"/>
        <v>39.02439024390244</v>
      </c>
      <c r="J19" s="96">
        <v>7.99</v>
      </c>
      <c r="K19" s="97">
        <f t="shared" si="16"/>
        <v>44.661822247065395</v>
      </c>
      <c r="L19" s="96">
        <v>7.34</v>
      </c>
      <c r="M19" s="97">
        <f t="shared" si="17"/>
        <v>35.90998043052837</v>
      </c>
      <c r="N19" s="96">
        <v>8.2</v>
      </c>
      <c r="O19" s="97">
        <f t="shared" si="18"/>
        <v>38.26411572561829</v>
      </c>
      <c r="P19" s="96"/>
      <c r="Q19" s="97">
        <f t="shared" si="19"/>
      </c>
      <c r="R19" s="96">
        <v>7.42</v>
      </c>
      <c r="S19" s="97">
        <f t="shared" si="20"/>
        <v>37.1</v>
      </c>
      <c r="T19" s="96">
        <v>8.26</v>
      </c>
      <c r="U19" s="97">
        <f t="shared" si="21"/>
        <v>38.06451612903226</v>
      </c>
      <c r="V19" s="96">
        <v>7.7</v>
      </c>
      <c r="W19" s="97">
        <f t="shared" si="22"/>
        <v>36.492890995260666</v>
      </c>
      <c r="X19" s="96">
        <v>9.05</v>
      </c>
      <c r="Y19" s="97">
        <f t="shared" si="23"/>
        <v>41.705069124423964</v>
      </c>
      <c r="Z19" s="96"/>
      <c r="AA19" s="97">
        <f t="shared" si="24"/>
      </c>
      <c r="AB19" s="22"/>
      <c r="AC19" s="72">
        <f t="shared" si="25"/>
      </c>
      <c r="AD19" s="22"/>
      <c r="AE19" s="72">
        <f t="shared" si="26"/>
      </c>
      <c r="AG19" s="23" t="str">
        <f t="shared" si="1"/>
        <v>     Internal base + secondary branch</v>
      </c>
      <c r="AH19" s="11">
        <f>COUNT(B19,D19,F19,H19,J19,L19,N19,P19,R19,T19,V19,X19,Z19,AB19,AD19)</f>
        <v>11</v>
      </c>
      <c r="AI19" s="4">
        <f t="shared" si="2"/>
        <v>7.34</v>
      </c>
      <c r="AJ19" s="45" t="str">
        <f t="shared" si="10"/>
        <v>–</v>
      </c>
      <c r="AK19" s="6">
        <f t="shared" si="3"/>
        <v>9.05</v>
      </c>
      <c r="AL19" s="57">
        <f t="shared" si="4"/>
        <v>35.90998043052837</v>
      </c>
      <c r="AM19" s="7" t="str">
        <f t="shared" si="5"/>
        <v>–</v>
      </c>
      <c r="AN19" s="58">
        <f t="shared" si="6"/>
        <v>44.661822247065395</v>
      </c>
      <c r="AO19" s="51">
        <f t="shared" si="27"/>
        <v>7.971818181818183</v>
      </c>
      <c r="AP19" s="8">
        <f t="shared" si="27"/>
        <v>38.934694696302</v>
      </c>
      <c r="AQ19" s="5">
        <f t="shared" si="8"/>
        <v>0.46073459131734806</v>
      </c>
      <c r="AR19" s="9">
        <f t="shared" si="8"/>
        <v>2.5288900257503224</v>
      </c>
      <c r="AS19" s="5">
        <f t="shared" si="11"/>
        <v>7.81</v>
      </c>
      <c r="AT19" s="7">
        <f t="shared" si="11"/>
        <v>39.187155042649266</v>
      </c>
    </row>
    <row r="20" spans="1:46" ht="13.5">
      <c r="A20" s="99" t="s">
        <v>31</v>
      </c>
      <c r="B20" s="96"/>
      <c r="C20" s="97">
        <f t="shared" si="12"/>
      </c>
      <c r="D20" s="96"/>
      <c r="E20" s="97">
        <f t="shared" si="13"/>
      </c>
      <c r="F20" s="96"/>
      <c r="G20" s="97">
        <f t="shared" si="14"/>
      </c>
      <c r="H20" s="96"/>
      <c r="I20" s="97">
        <f t="shared" si="15"/>
      </c>
      <c r="J20" s="96"/>
      <c r="K20" s="97">
        <f t="shared" si="16"/>
      </c>
      <c r="L20" s="96"/>
      <c r="M20" s="97">
        <f t="shared" si="17"/>
      </c>
      <c r="N20" s="96"/>
      <c r="O20" s="97">
        <f t="shared" si="18"/>
      </c>
      <c r="P20" s="96"/>
      <c r="Q20" s="97">
        <f t="shared" si="19"/>
      </c>
      <c r="R20" s="96"/>
      <c r="S20" s="97">
        <f t="shared" si="20"/>
      </c>
      <c r="T20" s="96"/>
      <c r="U20" s="97">
        <f t="shared" si="21"/>
      </c>
      <c r="V20" s="96"/>
      <c r="W20" s="97">
        <f t="shared" si="22"/>
      </c>
      <c r="X20" s="96"/>
      <c r="Y20" s="97">
        <f t="shared" si="23"/>
      </c>
      <c r="Z20" s="96"/>
      <c r="AA20" s="97">
        <f t="shared" si="24"/>
      </c>
      <c r="AB20" s="22"/>
      <c r="AC20" s="72">
        <f t="shared" si="25"/>
      </c>
      <c r="AD20" s="22"/>
      <c r="AE20" s="72">
        <f t="shared" si="26"/>
      </c>
      <c r="AG20" s="23" t="str">
        <f t="shared" si="1"/>
        <v>     Internal spur</v>
      </c>
      <c r="AH20" s="11">
        <f>COUNT(B20,D20,F20,H20,J20,L20,N20,P20,R20,T20,V20,X20,Z20,AB20,AD20)</f>
        <v>0</v>
      </c>
      <c r="AI20" s="4">
        <f t="shared" si="2"/>
      </c>
      <c r="AJ20" s="45" t="str">
        <f t="shared" si="10"/>
        <v>?</v>
      </c>
      <c r="AK20" s="6">
        <f t="shared" si="3"/>
      </c>
      <c r="AL20" s="57">
        <f t="shared" si="4"/>
      </c>
      <c r="AM20" s="7" t="str">
        <f t="shared" si="5"/>
        <v>?</v>
      </c>
      <c r="AN20" s="58">
        <f t="shared" si="6"/>
      </c>
      <c r="AO20" s="51" t="str">
        <f t="shared" si="27"/>
        <v>?</v>
      </c>
      <c r="AP20" s="8" t="str">
        <f t="shared" si="27"/>
        <v>?</v>
      </c>
      <c r="AQ20" s="5" t="str">
        <f t="shared" si="8"/>
        <v>?</v>
      </c>
      <c r="AR20" s="9" t="str">
        <f t="shared" si="8"/>
        <v>?</v>
      </c>
      <c r="AS20" s="5" t="str">
        <f t="shared" si="11"/>
        <v>?</v>
      </c>
      <c r="AT20" s="7" t="str">
        <f t="shared" si="11"/>
        <v>?</v>
      </c>
    </row>
    <row r="21" spans="1:46" ht="13.5">
      <c r="A21" s="21" t="s">
        <v>23</v>
      </c>
      <c r="B21" s="3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88"/>
      <c r="AG21" s="23" t="str">
        <f t="shared" si="1"/>
        <v>Claw 2 lengths</v>
      </c>
      <c r="AH21" s="11"/>
      <c r="AI21" s="4"/>
      <c r="AJ21" s="45"/>
      <c r="AK21" s="6"/>
      <c r="AL21" s="57"/>
      <c r="AM21" s="7"/>
      <c r="AN21" s="58"/>
      <c r="AO21" s="51"/>
      <c r="AP21" s="8"/>
      <c r="AQ21" s="5"/>
      <c r="AR21" s="9"/>
      <c r="AS21" s="5"/>
      <c r="AT21" s="7"/>
    </row>
    <row r="22" spans="1:46" ht="13.5">
      <c r="A22" s="32" t="s">
        <v>26</v>
      </c>
      <c r="B22" s="96">
        <v>10.44</v>
      </c>
      <c r="C22" s="97">
        <f aca="true" t="shared" si="28" ref="C22:C27">IF(AND((B22&gt;0),(B$7&gt;0)),(B22/B$7*100),"")</f>
        <v>52.38334169593577</v>
      </c>
      <c r="D22" s="96">
        <v>10.5</v>
      </c>
      <c r="E22" s="97">
        <f aca="true" t="shared" si="29" ref="E22:E27">IF(AND((D22&gt;0),(D$7&gt;0)),(D22/D$7*100),"")</f>
        <v>52.5</v>
      </c>
      <c r="F22" s="96"/>
      <c r="G22" s="97">
        <f aca="true" t="shared" si="30" ref="G22:G27">IF(AND((F22&gt;0),(F$7&gt;0)),(F22/F$7*100),"")</f>
      </c>
      <c r="H22" s="96">
        <v>10.8</v>
      </c>
      <c r="I22" s="97">
        <f aca="true" t="shared" si="31" ref="I22:I27">IF(AND((H22&gt;0),(H$7&gt;0)),(H22/H$7*100),"")</f>
        <v>52.6829268292683</v>
      </c>
      <c r="J22" s="96">
        <v>10</v>
      </c>
      <c r="K22" s="97">
        <f aca="true" t="shared" si="32" ref="K22:K27">IF(AND((J22&gt;0),(J$7&gt;0)),(J22/J$7*100),"")</f>
        <v>55.89714924538849</v>
      </c>
      <c r="L22" s="96">
        <v>10.7</v>
      </c>
      <c r="M22" s="97">
        <f aca="true" t="shared" si="33" ref="M22:M27">IF(AND((L22&gt;0),(L$7&gt;0)),(L22/L$7*100),"")</f>
        <v>52.34833659491193</v>
      </c>
      <c r="N22" s="96">
        <v>11.6</v>
      </c>
      <c r="O22" s="97">
        <f aca="true" t="shared" si="34" ref="O22:O27">IF(AND((N22&gt;0),(N$7&gt;0)),(N22/N$7*100),"")</f>
        <v>54.129724685020996</v>
      </c>
      <c r="P22" s="96">
        <v>10.25</v>
      </c>
      <c r="Q22" s="97">
        <f aca="true" t="shared" si="35" ref="Q22:Q27">IF(AND((P22&gt;0),(P$7&gt;0)),(P22/P$7*100),"")</f>
        <v>49.18426103646833</v>
      </c>
      <c r="R22" s="96">
        <v>11.04</v>
      </c>
      <c r="S22" s="97">
        <f aca="true" t="shared" si="36" ref="S22:S27">IF(AND((R22&gt;0),(R$7&gt;0)),(R22/R$7*100),"")</f>
        <v>55.199999999999996</v>
      </c>
      <c r="T22" s="96">
        <v>10</v>
      </c>
      <c r="U22" s="97">
        <f aca="true" t="shared" si="37" ref="U22:U27">IF(AND((T22&gt;0),(T$7&gt;0)),(T22/T$7*100),"")</f>
        <v>46.08294930875576</v>
      </c>
      <c r="V22" s="96">
        <v>9.8</v>
      </c>
      <c r="W22" s="97">
        <f aca="true" t="shared" si="38" ref="W22:W27">IF(AND((V22&gt;0),(V$7&gt;0)),(V22/V$7*100),"")</f>
        <v>46.44549763033176</v>
      </c>
      <c r="X22" s="96">
        <v>11.05</v>
      </c>
      <c r="Y22" s="97">
        <f aca="true" t="shared" si="39" ref="Y22:Y27">IF(AND((X22&gt;0),(X$7&gt;0)),(X22/X$7*100),"")</f>
        <v>50.921658986175125</v>
      </c>
      <c r="Z22" s="96"/>
      <c r="AA22" s="97">
        <f aca="true" t="shared" si="40" ref="AA22:AA27">IF(AND((Z22&gt;0),(Z$7&gt;0)),(Z22/Z$7*100),"")</f>
      </c>
      <c r="AB22" s="96"/>
      <c r="AC22" s="97">
        <f aca="true" t="shared" si="41" ref="AC22:AC27">IF(AND((AB22&gt;0),(AB$7&gt;0)),(AB22/AB$7*100),"")</f>
      </c>
      <c r="AD22" s="96"/>
      <c r="AE22" s="97">
        <f aca="true" t="shared" si="42" ref="AE22:AE27">IF(AND((AD22&gt;0),(AD$7&gt;0)),(AD22/AD$7*100),"")</f>
      </c>
      <c r="AG22" s="23" t="str">
        <f t="shared" si="1"/>
        <v>     External primary branch</v>
      </c>
      <c r="AH22" s="11">
        <f t="shared" si="9"/>
        <v>11</v>
      </c>
      <c r="AI22" s="4">
        <f t="shared" si="2"/>
        <v>9.8</v>
      </c>
      <c r="AJ22" s="45" t="str">
        <f t="shared" si="10"/>
        <v>–</v>
      </c>
      <c r="AK22" s="6">
        <f t="shared" si="3"/>
        <v>11.6</v>
      </c>
      <c r="AL22" s="57">
        <f t="shared" si="4"/>
        <v>46.08294930875576</v>
      </c>
      <c r="AM22" s="7" t="str">
        <f t="shared" si="5"/>
        <v>–</v>
      </c>
      <c r="AN22" s="58">
        <f t="shared" si="6"/>
        <v>55.89714924538849</v>
      </c>
      <c r="AO22" s="51">
        <f aca="true" t="shared" si="43" ref="AO22:AP27">IF(SUM(B22,D22,F22,H22,J22,L22,N22,P22,R22,T22,V22,X22,Z22,AB22,AD22)&gt;0,AVERAGE(B22,D22,F22,H22,J22,L22,N22,P22,R22,T22,V22,X22,Z22,AB22,AD22),"?")</f>
        <v>10.56181818181818</v>
      </c>
      <c r="AP22" s="8">
        <f t="shared" si="43"/>
        <v>51.61598600111422</v>
      </c>
      <c r="AQ22" s="5">
        <f t="shared" si="8"/>
        <v>0.542969947268137</v>
      </c>
      <c r="AR22" s="9">
        <f t="shared" si="8"/>
        <v>3.229260506891023</v>
      </c>
      <c r="AS22" s="5">
        <f t="shared" si="11"/>
        <v>10.44</v>
      </c>
      <c r="AT22" s="7">
        <f t="shared" si="11"/>
        <v>52.38334169593577</v>
      </c>
    </row>
    <row r="23" spans="1:46" ht="13.5">
      <c r="A23" s="32" t="s">
        <v>27</v>
      </c>
      <c r="B23" s="96">
        <v>8.05</v>
      </c>
      <c r="C23" s="97">
        <f t="shared" si="28"/>
        <v>40.39136979427999</v>
      </c>
      <c r="D23" s="96">
        <v>8.5</v>
      </c>
      <c r="E23" s="97">
        <f t="shared" si="29"/>
        <v>42.5</v>
      </c>
      <c r="F23" s="96">
        <v>8.59</v>
      </c>
      <c r="G23" s="97">
        <f t="shared" si="30"/>
        <v>41.06118546845124</v>
      </c>
      <c r="H23" s="96">
        <v>8</v>
      </c>
      <c r="I23" s="97">
        <f t="shared" si="31"/>
        <v>39.02439024390244</v>
      </c>
      <c r="J23" s="96">
        <v>8.16</v>
      </c>
      <c r="K23" s="97">
        <f t="shared" si="32"/>
        <v>45.612073784237</v>
      </c>
      <c r="L23" s="96">
        <v>7.9</v>
      </c>
      <c r="M23" s="97">
        <f t="shared" si="33"/>
        <v>38.64970645792564</v>
      </c>
      <c r="N23" s="96">
        <v>9</v>
      </c>
      <c r="O23" s="97">
        <f t="shared" si="34"/>
        <v>41.99720018665422</v>
      </c>
      <c r="P23" s="96">
        <v>8.16</v>
      </c>
      <c r="Q23" s="97">
        <f t="shared" si="35"/>
        <v>39.15547024952015</v>
      </c>
      <c r="R23" s="96">
        <v>8.28</v>
      </c>
      <c r="S23" s="97">
        <f t="shared" si="36"/>
        <v>41.4</v>
      </c>
      <c r="T23" s="96">
        <v>9.16</v>
      </c>
      <c r="U23" s="97">
        <f t="shared" si="37"/>
        <v>42.21198156682028</v>
      </c>
      <c r="V23" s="96">
        <v>8.06</v>
      </c>
      <c r="W23" s="97">
        <f t="shared" si="38"/>
        <v>38.199052132701425</v>
      </c>
      <c r="X23" s="96">
        <v>8.39</v>
      </c>
      <c r="Y23" s="97">
        <f t="shared" si="39"/>
        <v>38.663594470046085</v>
      </c>
      <c r="Z23" s="96"/>
      <c r="AA23" s="97">
        <f t="shared" si="40"/>
      </c>
      <c r="AB23" s="96"/>
      <c r="AC23" s="97">
        <f t="shared" si="41"/>
      </c>
      <c r="AD23" s="96"/>
      <c r="AE23" s="97">
        <f t="shared" si="42"/>
      </c>
      <c r="AG23" s="23" t="str">
        <f t="shared" si="1"/>
        <v>     External base + secondary branch</v>
      </c>
      <c r="AH23" s="11">
        <f t="shared" si="9"/>
        <v>12</v>
      </c>
      <c r="AI23" s="4">
        <f t="shared" si="2"/>
        <v>7.9</v>
      </c>
      <c r="AJ23" s="45" t="str">
        <f t="shared" si="10"/>
        <v>–</v>
      </c>
      <c r="AK23" s="6">
        <f t="shared" si="3"/>
        <v>9.16</v>
      </c>
      <c r="AL23" s="57">
        <f t="shared" si="4"/>
        <v>38.199052132701425</v>
      </c>
      <c r="AM23" s="7" t="str">
        <f t="shared" si="5"/>
        <v>–</v>
      </c>
      <c r="AN23" s="58">
        <f t="shared" si="6"/>
        <v>45.612073784237</v>
      </c>
      <c r="AO23" s="51">
        <f t="shared" si="43"/>
        <v>8.354166666666666</v>
      </c>
      <c r="AP23" s="8">
        <f t="shared" si="43"/>
        <v>40.7388353628782</v>
      </c>
      <c r="AQ23" s="5">
        <f t="shared" si="8"/>
        <v>0.397296736671341</v>
      </c>
      <c r="AR23" s="9">
        <f t="shared" si="8"/>
        <v>2.170746128469607</v>
      </c>
      <c r="AS23" s="5">
        <f t="shared" si="11"/>
        <v>8.05</v>
      </c>
      <c r="AT23" s="7">
        <f t="shared" si="11"/>
        <v>40.39136979427999</v>
      </c>
    </row>
    <row r="24" spans="1:46" ht="13.5">
      <c r="A24" s="32" t="s">
        <v>28</v>
      </c>
      <c r="B24" s="96"/>
      <c r="C24" s="97">
        <f t="shared" si="28"/>
      </c>
      <c r="D24" s="96"/>
      <c r="E24" s="97">
        <f t="shared" si="29"/>
      </c>
      <c r="F24" s="96"/>
      <c r="G24" s="97">
        <f t="shared" si="30"/>
      </c>
      <c r="H24" s="96"/>
      <c r="I24" s="97">
        <f t="shared" si="31"/>
      </c>
      <c r="J24" s="96"/>
      <c r="K24" s="97">
        <f t="shared" si="32"/>
      </c>
      <c r="L24" s="96"/>
      <c r="M24" s="97">
        <f t="shared" si="33"/>
      </c>
      <c r="N24" s="96"/>
      <c r="O24" s="97">
        <f t="shared" si="34"/>
      </c>
      <c r="P24" s="96"/>
      <c r="Q24" s="97">
        <f t="shared" si="35"/>
      </c>
      <c r="R24" s="96"/>
      <c r="S24" s="97">
        <f t="shared" si="36"/>
      </c>
      <c r="T24" s="96"/>
      <c r="U24" s="97">
        <f t="shared" si="37"/>
      </c>
      <c r="V24" s="96"/>
      <c r="W24" s="97">
        <f t="shared" si="38"/>
      </c>
      <c r="X24" s="96"/>
      <c r="Y24" s="97">
        <f t="shared" si="39"/>
      </c>
      <c r="Z24" s="96"/>
      <c r="AA24" s="97">
        <f t="shared" si="40"/>
      </c>
      <c r="AB24" s="96"/>
      <c r="AC24" s="97">
        <f t="shared" si="41"/>
      </c>
      <c r="AD24" s="96"/>
      <c r="AE24" s="97">
        <f t="shared" si="42"/>
      </c>
      <c r="AG24" s="23" t="str">
        <f t="shared" si="1"/>
        <v>     External spur</v>
      </c>
      <c r="AH24" s="11">
        <f t="shared" si="9"/>
        <v>0</v>
      </c>
      <c r="AI24" s="4">
        <f t="shared" si="2"/>
      </c>
      <c r="AJ24" s="45" t="str">
        <f t="shared" si="10"/>
        <v>?</v>
      </c>
      <c r="AK24" s="6">
        <f t="shared" si="3"/>
      </c>
      <c r="AL24" s="57">
        <f t="shared" si="4"/>
      </c>
      <c r="AM24" s="7" t="str">
        <f t="shared" si="5"/>
        <v>?</v>
      </c>
      <c r="AN24" s="58">
        <f t="shared" si="6"/>
      </c>
      <c r="AO24" s="51" t="str">
        <f t="shared" si="43"/>
        <v>?</v>
      </c>
      <c r="AP24" s="8" t="str">
        <f t="shared" si="43"/>
        <v>?</v>
      </c>
      <c r="AQ24" s="5" t="str">
        <f t="shared" si="8"/>
        <v>?</v>
      </c>
      <c r="AR24" s="9" t="str">
        <f t="shared" si="8"/>
        <v>?</v>
      </c>
      <c r="AS24" s="5" t="str">
        <f t="shared" si="11"/>
        <v>?</v>
      </c>
      <c r="AT24" s="7" t="str">
        <f t="shared" si="11"/>
        <v>?</v>
      </c>
    </row>
    <row r="25" spans="1:46" ht="13.5">
      <c r="A25" s="32" t="s">
        <v>29</v>
      </c>
      <c r="B25" s="96">
        <v>9.98</v>
      </c>
      <c r="C25" s="97">
        <f t="shared" si="28"/>
        <v>50.07526342197692</v>
      </c>
      <c r="D25" s="96">
        <v>10.16</v>
      </c>
      <c r="E25" s="97">
        <f t="shared" si="29"/>
        <v>50.8</v>
      </c>
      <c r="F25" s="96">
        <v>10.33</v>
      </c>
      <c r="G25" s="97">
        <f t="shared" si="30"/>
        <v>49.37858508604206</v>
      </c>
      <c r="H25" s="96">
        <v>10.35</v>
      </c>
      <c r="I25" s="97">
        <f t="shared" si="31"/>
        <v>50.48780487804878</v>
      </c>
      <c r="J25" s="96">
        <v>10.1</v>
      </c>
      <c r="K25" s="97">
        <f t="shared" si="32"/>
        <v>56.45612073784236</v>
      </c>
      <c r="L25" s="96"/>
      <c r="M25" s="97">
        <f t="shared" si="33"/>
      </c>
      <c r="N25" s="96">
        <v>10.95</v>
      </c>
      <c r="O25" s="97">
        <f t="shared" si="34"/>
        <v>51.096593560429305</v>
      </c>
      <c r="P25" s="96">
        <v>9.99</v>
      </c>
      <c r="Q25" s="97">
        <f t="shared" si="35"/>
        <v>47.936660268714014</v>
      </c>
      <c r="R25" s="96">
        <v>10.77</v>
      </c>
      <c r="S25" s="97">
        <f t="shared" si="36"/>
        <v>53.849999999999994</v>
      </c>
      <c r="T25" s="96">
        <v>10</v>
      </c>
      <c r="U25" s="97">
        <f t="shared" si="37"/>
        <v>46.08294930875576</v>
      </c>
      <c r="V25" s="96">
        <v>9.7</v>
      </c>
      <c r="W25" s="97">
        <f t="shared" si="38"/>
        <v>45.97156398104264</v>
      </c>
      <c r="X25" s="96">
        <v>11.01</v>
      </c>
      <c r="Y25" s="97">
        <f t="shared" si="39"/>
        <v>50.73732718894009</v>
      </c>
      <c r="Z25" s="96"/>
      <c r="AA25" s="97">
        <f t="shared" si="40"/>
      </c>
      <c r="AB25" s="96"/>
      <c r="AC25" s="97">
        <f t="shared" si="41"/>
      </c>
      <c r="AD25" s="96"/>
      <c r="AE25" s="97">
        <f t="shared" si="42"/>
      </c>
      <c r="AG25" s="23" t="str">
        <f t="shared" si="1"/>
        <v>     Internal primary branch</v>
      </c>
      <c r="AH25" s="11">
        <f t="shared" si="9"/>
        <v>11</v>
      </c>
      <c r="AI25" s="4">
        <f t="shared" si="2"/>
        <v>9.7</v>
      </c>
      <c r="AJ25" s="45" t="str">
        <f t="shared" si="10"/>
        <v>–</v>
      </c>
      <c r="AK25" s="6">
        <f t="shared" si="3"/>
        <v>11.01</v>
      </c>
      <c r="AL25" s="57">
        <f t="shared" si="4"/>
        <v>45.97156398104264</v>
      </c>
      <c r="AM25" s="7" t="str">
        <f t="shared" si="5"/>
        <v>–</v>
      </c>
      <c r="AN25" s="58">
        <f t="shared" si="6"/>
        <v>56.45612073784236</v>
      </c>
      <c r="AO25" s="51">
        <f t="shared" si="43"/>
        <v>10.303636363636365</v>
      </c>
      <c r="AP25" s="8">
        <f t="shared" si="43"/>
        <v>50.26116985743563</v>
      </c>
      <c r="AQ25" s="5">
        <f t="shared" si="8"/>
        <v>0.4311443546487121</v>
      </c>
      <c r="AR25" s="9">
        <f t="shared" si="8"/>
        <v>3.075688306111326</v>
      </c>
      <c r="AS25" s="5">
        <f t="shared" si="11"/>
        <v>9.98</v>
      </c>
      <c r="AT25" s="7">
        <f t="shared" si="11"/>
        <v>50.07526342197692</v>
      </c>
    </row>
    <row r="26" spans="1:46" ht="13.5">
      <c r="A26" s="32" t="s">
        <v>30</v>
      </c>
      <c r="B26" s="96">
        <v>7.88</v>
      </c>
      <c r="C26" s="97">
        <f t="shared" si="28"/>
        <v>39.53838434520823</v>
      </c>
      <c r="D26" s="96">
        <v>7.25</v>
      </c>
      <c r="E26" s="97">
        <f t="shared" si="29"/>
        <v>36.25</v>
      </c>
      <c r="F26" s="96">
        <v>8.43</v>
      </c>
      <c r="G26" s="97">
        <f t="shared" si="30"/>
        <v>40.29636711281071</v>
      </c>
      <c r="H26" s="96">
        <v>7.67</v>
      </c>
      <c r="I26" s="97">
        <f t="shared" si="31"/>
        <v>37.41463414634146</v>
      </c>
      <c r="J26" s="96">
        <v>7.44</v>
      </c>
      <c r="K26" s="97">
        <f t="shared" si="32"/>
        <v>41.587479038569036</v>
      </c>
      <c r="L26" s="96">
        <v>7.49</v>
      </c>
      <c r="M26" s="97">
        <f t="shared" si="33"/>
        <v>36.64383561643835</v>
      </c>
      <c r="N26" s="96">
        <v>9</v>
      </c>
      <c r="O26" s="97">
        <f t="shared" si="34"/>
        <v>41.99720018665422</v>
      </c>
      <c r="P26" s="96">
        <v>7.25</v>
      </c>
      <c r="Q26" s="97">
        <f t="shared" si="35"/>
        <v>34.78886756238004</v>
      </c>
      <c r="R26" s="96">
        <v>7.48</v>
      </c>
      <c r="S26" s="97">
        <f t="shared" si="36"/>
        <v>37.4</v>
      </c>
      <c r="T26" s="96">
        <v>8.55</v>
      </c>
      <c r="U26" s="97">
        <f t="shared" si="37"/>
        <v>39.400921658986185</v>
      </c>
      <c r="V26" s="96">
        <v>7.84</v>
      </c>
      <c r="W26" s="97">
        <f t="shared" si="38"/>
        <v>37.1563981042654</v>
      </c>
      <c r="X26" s="96">
        <v>8.15</v>
      </c>
      <c r="Y26" s="97">
        <f t="shared" si="39"/>
        <v>37.55760368663595</v>
      </c>
      <c r="Z26" s="96"/>
      <c r="AA26" s="97">
        <f t="shared" si="40"/>
      </c>
      <c r="AB26" s="96"/>
      <c r="AC26" s="97">
        <f t="shared" si="41"/>
      </c>
      <c r="AD26" s="96"/>
      <c r="AE26" s="97">
        <f t="shared" si="42"/>
      </c>
      <c r="AG26" s="23" t="str">
        <f t="shared" si="1"/>
        <v>     Internal base + secondary branch</v>
      </c>
      <c r="AH26" s="11">
        <f t="shared" si="9"/>
        <v>12</v>
      </c>
      <c r="AI26" s="4">
        <f t="shared" si="2"/>
        <v>7.25</v>
      </c>
      <c r="AJ26" s="45" t="str">
        <f t="shared" si="10"/>
        <v>–</v>
      </c>
      <c r="AK26" s="6">
        <f t="shared" si="3"/>
        <v>9</v>
      </c>
      <c r="AL26" s="57">
        <f t="shared" si="4"/>
        <v>34.78886756238004</v>
      </c>
      <c r="AM26" s="7" t="str">
        <f t="shared" si="5"/>
        <v>–</v>
      </c>
      <c r="AN26" s="58">
        <f t="shared" si="6"/>
        <v>41.99720018665422</v>
      </c>
      <c r="AO26" s="51">
        <f t="shared" si="43"/>
        <v>7.8691666666666675</v>
      </c>
      <c r="AP26" s="8">
        <f t="shared" si="43"/>
        <v>38.3359742881908</v>
      </c>
      <c r="AQ26" s="5">
        <f t="shared" si="8"/>
        <v>0.5577953083888445</v>
      </c>
      <c r="AR26" s="9">
        <f t="shared" si="8"/>
        <v>2.21397761193872</v>
      </c>
      <c r="AS26" s="5">
        <f t="shared" si="11"/>
        <v>7.88</v>
      </c>
      <c r="AT26" s="7">
        <f t="shared" si="11"/>
        <v>39.53838434520823</v>
      </c>
    </row>
    <row r="27" spans="1:46" ht="13.5">
      <c r="A27" s="32" t="s">
        <v>31</v>
      </c>
      <c r="B27" s="96"/>
      <c r="C27" s="97">
        <f t="shared" si="28"/>
      </c>
      <c r="D27" s="96"/>
      <c r="E27" s="97">
        <f t="shared" si="29"/>
      </c>
      <c r="F27" s="96"/>
      <c r="G27" s="97">
        <f t="shared" si="30"/>
      </c>
      <c r="H27" s="96"/>
      <c r="I27" s="97">
        <f t="shared" si="31"/>
      </c>
      <c r="J27" s="96"/>
      <c r="K27" s="97">
        <f t="shared" si="32"/>
      </c>
      <c r="L27" s="96"/>
      <c r="M27" s="97">
        <f t="shared" si="33"/>
      </c>
      <c r="N27" s="96"/>
      <c r="O27" s="97">
        <f t="shared" si="34"/>
      </c>
      <c r="P27" s="96"/>
      <c r="Q27" s="97">
        <f t="shared" si="35"/>
      </c>
      <c r="R27" s="96"/>
      <c r="S27" s="97">
        <f t="shared" si="36"/>
      </c>
      <c r="T27" s="96"/>
      <c r="U27" s="97">
        <f t="shared" si="37"/>
      </c>
      <c r="V27" s="96"/>
      <c r="W27" s="97">
        <f t="shared" si="38"/>
      </c>
      <c r="X27" s="96"/>
      <c r="Y27" s="97">
        <f t="shared" si="39"/>
      </c>
      <c r="Z27" s="96"/>
      <c r="AA27" s="97">
        <f t="shared" si="40"/>
      </c>
      <c r="AB27" s="96"/>
      <c r="AC27" s="97">
        <f t="shared" si="41"/>
      </c>
      <c r="AD27" s="96"/>
      <c r="AE27" s="97">
        <f t="shared" si="42"/>
      </c>
      <c r="AG27" s="23" t="str">
        <f t="shared" si="1"/>
        <v>     Internal spur</v>
      </c>
      <c r="AH27" s="11">
        <f t="shared" si="9"/>
        <v>0</v>
      </c>
      <c r="AI27" s="4">
        <f t="shared" si="2"/>
      </c>
      <c r="AJ27" s="45" t="str">
        <f t="shared" si="10"/>
        <v>?</v>
      </c>
      <c r="AK27" s="6">
        <f t="shared" si="3"/>
      </c>
      <c r="AL27" s="57">
        <f t="shared" si="4"/>
      </c>
      <c r="AM27" s="7" t="str">
        <f t="shared" si="5"/>
        <v>?</v>
      </c>
      <c r="AN27" s="58">
        <f t="shared" si="6"/>
      </c>
      <c r="AO27" s="51" t="str">
        <f t="shared" si="43"/>
        <v>?</v>
      </c>
      <c r="AP27" s="8" t="str">
        <f t="shared" si="43"/>
        <v>?</v>
      </c>
      <c r="AQ27" s="5" t="str">
        <f t="shared" si="8"/>
        <v>?</v>
      </c>
      <c r="AR27" s="9" t="str">
        <f t="shared" si="8"/>
        <v>?</v>
      </c>
      <c r="AS27" s="5" t="str">
        <f t="shared" si="11"/>
        <v>?</v>
      </c>
      <c r="AT27" s="7" t="str">
        <f t="shared" si="11"/>
        <v>?</v>
      </c>
    </row>
    <row r="28" spans="1:46" ht="13.5">
      <c r="A28" s="21" t="s">
        <v>24</v>
      </c>
      <c r="B28" s="3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88"/>
      <c r="AG28" s="23" t="str">
        <f>A28</f>
        <v>Claw 3 lengths</v>
      </c>
      <c r="AH28" s="11"/>
      <c r="AI28" s="4"/>
      <c r="AJ28" s="45"/>
      <c r="AK28" s="6"/>
      <c r="AL28" s="57"/>
      <c r="AM28" s="7"/>
      <c r="AN28" s="58"/>
      <c r="AO28" s="51"/>
      <c r="AP28" s="8"/>
      <c r="AQ28" s="5"/>
      <c r="AR28" s="9"/>
      <c r="AS28" s="5"/>
      <c r="AT28" s="7"/>
    </row>
    <row r="29" spans="1:46" ht="13.5">
      <c r="A29" s="99" t="s">
        <v>26</v>
      </c>
      <c r="B29" s="96">
        <v>10.41</v>
      </c>
      <c r="C29" s="97">
        <f aca="true" t="shared" si="44" ref="C29:C34">IF(AND((B29&gt;0),(B$7&gt;0)),(B29/B$7*100),"")</f>
        <v>52.232814851981935</v>
      </c>
      <c r="D29" s="96">
        <v>10.93</v>
      </c>
      <c r="E29" s="97">
        <f aca="true" t="shared" si="45" ref="E29:E34">IF(AND((D29&gt;0),(D$7&gt;0)),(D29/D$7*100),"")</f>
        <v>54.65</v>
      </c>
      <c r="F29" s="96"/>
      <c r="G29" s="97">
        <f aca="true" t="shared" si="46" ref="G29:G34">IF(AND((F29&gt;0),(F$7&gt;0)),(F29/F$7*100),"")</f>
      </c>
      <c r="H29" s="96">
        <v>9.8</v>
      </c>
      <c r="I29" s="97">
        <f aca="true" t="shared" si="47" ref="I29:I34">IF(AND((H29&gt;0),(H$7&gt;0)),(H29/H$7*100),"")</f>
        <v>47.804878048780495</v>
      </c>
      <c r="J29" s="96">
        <v>10.2</v>
      </c>
      <c r="K29" s="97">
        <f aca="true" t="shared" si="48" ref="K29:K34">IF(AND((J29&gt;0),(J$7&gt;0)),(J29/J$7*100),"")</f>
        <v>57.01509223029625</v>
      </c>
      <c r="L29" s="96">
        <v>11.09</v>
      </c>
      <c r="M29" s="97">
        <f aca="true" t="shared" si="49" ref="M29:M34">IF(AND((L29&gt;0),(L$7&gt;0)),(L29/L$7*100),"")</f>
        <v>54.256360078277886</v>
      </c>
      <c r="N29" s="96">
        <v>10.75</v>
      </c>
      <c r="O29" s="97">
        <f aca="true" t="shared" si="50" ref="O29:O34">IF(AND((N29&gt;0),(N$7&gt;0)),(N29/N$7*100),"")</f>
        <v>50.16332244517032</v>
      </c>
      <c r="P29" s="96">
        <v>10.48</v>
      </c>
      <c r="Q29" s="97">
        <f aca="true" t="shared" si="51" ref="Q29:Q34">IF(AND((P29&gt;0),(P$7&gt;0)),(P29/P$7*100),"")</f>
        <v>50.287907869481764</v>
      </c>
      <c r="R29" s="96">
        <v>11.01</v>
      </c>
      <c r="S29" s="97">
        <f aca="true" t="shared" si="52" ref="S29:S34">IF(AND((R29&gt;0),(R$7&gt;0)),(R29/R$7*100),"")</f>
        <v>55.05</v>
      </c>
      <c r="T29" s="96">
        <v>11.4</v>
      </c>
      <c r="U29" s="97">
        <f aca="true" t="shared" si="53" ref="U29:U34">IF(AND((T29&gt;0),(T$7&gt;0)),(T29/T$7*100),"")</f>
        <v>52.53456221198157</v>
      </c>
      <c r="V29" s="96">
        <v>9.8</v>
      </c>
      <c r="W29" s="97">
        <f aca="true" t="shared" si="54" ref="W29:W34">IF(AND((V29&gt;0),(V$7&gt;0)),(V29/V$7*100),"")</f>
        <v>46.44549763033176</v>
      </c>
      <c r="X29" s="96">
        <v>11.21</v>
      </c>
      <c r="Y29" s="97">
        <f aca="true" t="shared" si="55" ref="Y29:Y34">IF(AND((X29&gt;0),(X$7&gt;0)),(X29/X$7*100),"")</f>
        <v>51.65898617511522</v>
      </c>
      <c r="Z29" s="96"/>
      <c r="AA29" s="72">
        <f aca="true" t="shared" si="56" ref="AA29:AA34">IF(AND((Z29&gt;0),(Z$7&gt;0)),(Z29/Z$7*100),"")</f>
      </c>
      <c r="AB29" s="22"/>
      <c r="AC29" s="72">
        <f aca="true" t="shared" si="57" ref="AC29:AC34">IF(AND((AB29&gt;0),(AB$7&gt;0)),(AB29/AB$7*100),"")</f>
      </c>
      <c r="AD29" s="22"/>
      <c r="AE29" s="72">
        <f aca="true" t="shared" si="58" ref="AE29:AE34">IF(AND((AD29&gt;0),(AD$7&gt;0)),(AD29/AD$7*100),"")</f>
      </c>
      <c r="AG29" s="23" t="str">
        <f t="shared" si="1"/>
        <v>     External primary branch</v>
      </c>
      <c r="AH29" s="11">
        <f t="shared" si="9"/>
        <v>11</v>
      </c>
      <c r="AI29" s="4">
        <f t="shared" si="2"/>
        <v>9.8</v>
      </c>
      <c r="AJ29" s="45" t="str">
        <f t="shared" si="10"/>
        <v>–</v>
      </c>
      <c r="AK29" s="6">
        <f t="shared" si="3"/>
        <v>11.4</v>
      </c>
      <c r="AL29" s="57">
        <f t="shared" si="4"/>
        <v>46.44549763033176</v>
      </c>
      <c r="AM29" s="7" t="str">
        <f t="shared" si="5"/>
        <v>–</v>
      </c>
      <c r="AN29" s="58">
        <f t="shared" si="6"/>
        <v>57.01509223029625</v>
      </c>
      <c r="AO29" s="51">
        <f aca="true" t="shared" si="59" ref="AO29:AP34">IF(SUM(B29,D29,F29,H29,J29,L29,N29,P29,R29,T29,V29,X29,Z29,AB29,AD29)&gt;0,AVERAGE(B29,D29,F29,H29,J29,L29,N29,P29,R29,T29,V29,X29,Z29,AB29,AD29),"?")</f>
        <v>10.643636363636364</v>
      </c>
      <c r="AP29" s="8">
        <f t="shared" si="59"/>
        <v>52.00903832194703</v>
      </c>
      <c r="AQ29" s="5">
        <f t="shared" si="8"/>
        <v>0.5496593986692618</v>
      </c>
      <c r="AR29" s="9">
        <f t="shared" si="8"/>
        <v>3.1902797821495246</v>
      </c>
      <c r="AS29" s="5">
        <f t="shared" si="11"/>
        <v>10.41</v>
      </c>
      <c r="AT29" s="7">
        <f t="shared" si="11"/>
        <v>52.232814851981935</v>
      </c>
    </row>
    <row r="30" spans="1:46" ht="13.5">
      <c r="A30" s="99" t="s">
        <v>27</v>
      </c>
      <c r="B30" s="96">
        <v>8.13</v>
      </c>
      <c r="C30" s="97">
        <f t="shared" si="44"/>
        <v>40.79277471149022</v>
      </c>
      <c r="D30" s="96">
        <v>8.18</v>
      </c>
      <c r="E30" s="97">
        <f t="shared" si="45"/>
        <v>40.9</v>
      </c>
      <c r="F30" s="96"/>
      <c r="G30" s="97">
        <f t="shared" si="46"/>
      </c>
      <c r="H30" s="96">
        <v>7.8</v>
      </c>
      <c r="I30" s="97">
        <f t="shared" si="47"/>
        <v>38.048780487804876</v>
      </c>
      <c r="J30" s="96">
        <v>7.5</v>
      </c>
      <c r="K30" s="97">
        <f t="shared" si="48"/>
        <v>41.922861934041364</v>
      </c>
      <c r="L30" s="96">
        <v>9.2</v>
      </c>
      <c r="M30" s="97">
        <f t="shared" si="49"/>
        <v>45.009784735812126</v>
      </c>
      <c r="N30" s="96">
        <v>8.91</v>
      </c>
      <c r="O30" s="97">
        <f t="shared" si="50"/>
        <v>41.577228184787685</v>
      </c>
      <c r="P30" s="96">
        <v>8.69</v>
      </c>
      <c r="Q30" s="97">
        <f t="shared" si="51"/>
        <v>41.69865642994242</v>
      </c>
      <c r="R30" s="96"/>
      <c r="S30" s="97">
        <f t="shared" si="52"/>
      </c>
      <c r="T30" s="96">
        <v>9.44</v>
      </c>
      <c r="U30" s="97">
        <f t="shared" si="53"/>
        <v>43.50230414746544</v>
      </c>
      <c r="V30" s="96">
        <v>8.31</v>
      </c>
      <c r="W30" s="97">
        <f t="shared" si="54"/>
        <v>39.383886255924175</v>
      </c>
      <c r="X30" s="96">
        <v>8.19</v>
      </c>
      <c r="Y30" s="97">
        <f t="shared" si="55"/>
        <v>37.74193548387096</v>
      </c>
      <c r="Z30" s="96"/>
      <c r="AA30" s="72">
        <f t="shared" si="56"/>
      </c>
      <c r="AB30" s="22"/>
      <c r="AC30" s="72">
        <f t="shared" si="57"/>
      </c>
      <c r="AD30" s="22"/>
      <c r="AE30" s="72">
        <f t="shared" si="58"/>
      </c>
      <c r="AG30" s="23" t="str">
        <f t="shared" si="1"/>
        <v>     External base + secondary branch</v>
      </c>
      <c r="AH30" s="11">
        <f t="shared" si="9"/>
        <v>10</v>
      </c>
      <c r="AI30" s="4">
        <f t="shared" si="2"/>
        <v>7.5</v>
      </c>
      <c r="AJ30" s="45" t="str">
        <f t="shared" si="10"/>
        <v>–</v>
      </c>
      <c r="AK30" s="6">
        <f t="shared" si="3"/>
        <v>9.44</v>
      </c>
      <c r="AL30" s="57">
        <f t="shared" si="4"/>
        <v>37.74193548387096</v>
      </c>
      <c r="AM30" s="7" t="str">
        <f t="shared" si="5"/>
        <v>–</v>
      </c>
      <c r="AN30" s="58">
        <f t="shared" si="6"/>
        <v>45.009784735812126</v>
      </c>
      <c r="AO30" s="51">
        <f t="shared" si="59"/>
        <v>8.434999999999999</v>
      </c>
      <c r="AP30" s="8">
        <f t="shared" si="59"/>
        <v>41.05782123711393</v>
      </c>
      <c r="AQ30" s="5">
        <f t="shared" si="8"/>
        <v>0.6143695956018654</v>
      </c>
      <c r="AR30" s="9">
        <f t="shared" si="8"/>
        <v>2.260012315784674</v>
      </c>
      <c r="AS30" s="5">
        <f t="shared" si="11"/>
        <v>8.13</v>
      </c>
      <c r="AT30" s="7">
        <f t="shared" si="11"/>
        <v>40.79277471149022</v>
      </c>
    </row>
    <row r="31" spans="1:46" ht="13.5">
      <c r="A31" s="99" t="s">
        <v>28</v>
      </c>
      <c r="B31" s="96"/>
      <c r="C31" s="97">
        <f t="shared" si="44"/>
      </c>
      <c r="D31" s="96"/>
      <c r="E31" s="97">
        <f t="shared" si="45"/>
      </c>
      <c r="F31" s="96"/>
      <c r="G31" s="97">
        <f t="shared" si="46"/>
      </c>
      <c r="H31" s="96"/>
      <c r="I31" s="97">
        <f t="shared" si="47"/>
      </c>
      <c r="J31" s="96"/>
      <c r="K31" s="97">
        <f t="shared" si="48"/>
      </c>
      <c r="L31" s="96"/>
      <c r="M31" s="97">
        <f t="shared" si="49"/>
      </c>
      <c r="N31" s="96"/>
      <c r="O31" s="97">
        <f t="shared" si="50"/>
      </c>
      <c r="P31" s="96"/>
      <c r="Q31" s="97">
        <f t="shared" si="51"/>
      </c>
      <c r="R31" s="96"/>
      <c r="S31" s="97">
        <f t="shared" si="52"/>
      </c>
      <c r="T31" s="96"/>
      <c r="U31" s="97">
        <f t="shared" si="53"/>
      </c>
      <c r="V31" s="96"/>
      <c r="W31" s="97">
        <f t="shared" si="54"/>
      </c>
      <c r="X31" s="96"/>
      <c r="Y31" s="97">
        <f t="shared" si="55"/>
      </c>
      <c r="Z31" s="96"/>
      <c r="AA31" s="72">
        <f t="shared" si="56"/>
      </c>
      <c r="AB31" s="22"/>
      <c r="AC31" s="72">
        <f t="shared" si="57"/>
      </c>
      <c r="AD31" s="22"/>
      <c r="AE31" s="72">
        <f t="shared" si="58"/>
      </c>
      <c r="AG31" s="23" t="str">
        <f t="shared" si="1"/>
        <v>     External spur</v>
      </c>
      <c r="AH31" s="11">
        <f t="shared" si="9"/>
        <v>0</v>
      </c>
      <c r="AI31" s="4">
        <f t="shared" si="2"/>
      </c>
      <c r="AJ31" s="45" t="str">
        <f t="shared" si="10"/>
        <v>?</v>
      </c>
      <c r="AK31" s="6">
        <f t="shared" si="3"/>
      </c>
      <c r="AL31" s="57">
        <f t="shared" si="4"/>
      </c>
      <c r="AM31" s="7" t="str">
        <f t="shared" si="5"/>
        <v>?</v>
      </c>
      <c r="AN31" s="58">
        <f t="shared" si="6"/>
      </c>
      <c r="AO31" s="51" t="str">
        <f t="shared" si="59"/>
        <v>?</v>
      </c>
      <c r="AP31" s="8" t="str">
        <f t="shared" si="59"/>
        <v>?</v>
      </c>
      <c r="AQ31" s="5" t="str">
        <f t="shared" si="8"/>
        <v>?</v>
      </c>
      <c r="AR31" s="9" t="str">
        <f t="shared" si="8"/>
        <v>?</v>
      </c>
      <c r="AS31" s="5" t="str">
        <f t="shared" si="11"/>
        <v>?</v>
      </c>
      <c r="AT31" s="7" t="str">
        <f t="shared" si="11"/>
        <v>?</v>
      </c>
    </row>
    <row r="32" spans="1:46" ht="13.5">
      <c r="A32" s="99" t="s">
        <v>29</v>
      </c>
      <c r="B32" s="96">
        <v>10.04</v>
      </c>
      <c r="C32" s="97">
        <f t="shared" si="44"/>
        <v>50.376317109884596</v>
      </c>
      <c r="D32" s="96">
        <v>10.68</v>
      </c>
      <c r="E32" s="97">
        <f t="shared" si="45"/>
        <v>53.400000000000006</v>
      </c>
      <c r="F32" s="96">
        <v>10.33</v>
      </c>
      <c r="G32" s="97">
        <f t="shared" si="46"/>
        <v>49.37858508604206</v>
      </c>
      <c r="H32" s="96">
        <v>9.9</v>
      </c>
      <c r="I32" s="97">
        <f t="shared" si="47"/>
        <v>48.29268292682927</v>
      </c>
      <c r="J32" s="96">
        <v>10.35</v>
      </c>
      <c r="K32" s="97">
        <f t="shared" si="48"/>
        <v>57.853549468977086</v>
      </c>
      <c r="L32" s="96">
        <v>10.38</v>
      </c>
      <c r="M32" s="97">
        <f t="shared" si="49"/>
        <v>50.782778864970645</v>
      </c>
      <c r="N32" s="96">
        <v>10.55</v>
      </c>
      <c r="O32" s="97">
        <f t="shared" si="50"/>
        <v>49.23005132991135</v>
      </c>
      <c r="P32" s="96">
        <v>10.27</v>
      </c>
      <c r="Q32" s="97">
        <f t="shared" si="51"/>
        <v>49.28023032629558</v>
      </c>
      <c r="R32" s="96">
        <v>10.15</v>
      </c>
      <c r="S32" s="97">
        <f t="shared" si="52"/>
        <v>50.75000000000001</v>
      </c>
      <c r="T32" s="96">
        <v>10.7</v>
      </c>
      <c r="U32" s="97">
        <f t="shared" si="53"/>
        <v>49.30875576036866</v>
      </c>
      <c r="V32" s="96">
        <v>10.1</v>
      </c>
      <c r="W32" s="97">
        <f t="shared" si="54"/>
        <v>47.86729857819905</v>
      </c>
      <c r="X32" s="96">
        <v>10.59</v>
      </c>
      <c r="Y32" s="97">
        <f t="shared" si="55"/>
        <v>48.80184331797235</v>
      </c>
      <c r="Z32" s="96"/>
      <c r="AA32" s="72">
        <f t="shared" si="56"/>
      </c>
      <c r="AB32" s="22"/>
      <c r="AC32" s="72">
        <f t="shared" si="57"/>
      </c>
      <c r="AD32" s="22"/>
      <c r="AE32" s="72">
        <f t="shared" si="58"/>
      </c>
      <c r="AG32" s="23" t="str">
        <f t="shared" si="1"/>
        <v>     Internal primary branch</v>
      </c>
      <c r="AH32" s="11">
        <f t="shared" si="9"/>
        <v>12</v>
      </c>
      <c r="AI32" s="4">
        <f t="shared" si="2"/>
        <v>9.9</v>
      </c>
      <c r="AJ32" s="45" t="str">
        <f t="shared" si="10"/>
        <v>–</v>
      </c>
      <c r="AK32" s="6">
        <f t="shared" si="3"/>
        <v>10.7</v>
      </c>
      <c r="AL32" s="57">
        <f t="shared" si="4"/>
        <v>47.86729857819905</v>
      </c>
      <c r="AM32" s="7" t="str">
        <f t="shared" si="5"/>
        <v>–</v>
      </c>
      <c r="AN32" s="58">
        <f t="shared" si="6"/>
        <v>57.853549468977086</v>
      </c>
      <c r="AO32" s="51">
        <f t="shared" si="59"/>
        <v>10.336666666666668</v>
      </c>
      <c r="AP32" s="8">
        <f t="shared" si="59"/>
        <v>50.44350773078756</v>
      </c>
      <c r="AQ32" s="5">
        <f t="shared" si="8"/>
        <v>0.25860933447729195</v>
      </c>
      <c r="AR32" s="9">
        <f t="shared" si="8"/>
        <v>2.7480323225328025</v>
      </c>
      <c r="AS32" s="5">
        <f t="shared" si="11"/>
        <v>10.04</v>
      </c>
      <c r="AT32" s="7">
        <f t="shared" si="11"/>
        <v>50.376317109884596</v>
      </c>
    </row>
    <row r="33" spans="1:46" ht="13.5">
      <c r="A33" s="99" t="s">
        <v>30</v>
      </c>
      <c r="B33" s="96">
        <v>7.25</v>
      </c>
      <c r="C33" s="97">
        <f t="shared" si="44"/>
        <v>36.37732062217762</v>
      </c>
      <c r="D33" s="96">
        <v>8.04</v>
      </c>
      <c r="E33" s="97">
        <f t="shared" si="45"/>
        <v>40.199999999999996</v>
      </c>
      <c r="F33" s="96"/>
      <c r="G33" s="97">
        <f t="shared" si="46"/>
      </c>
      <c r="H33" s="96">
        <v>7.5</v>
      </c>
      <c r="I33" s="97">
        <f t="shared" si="47"/>
        <v>36.58536585365854</v>
      </c>
      <c r="J33" s="96">
        <v>7.18</v>
      </c>
      <c r="K33" s="97">
        <f t="shared" si="48"/>
        <v>40.13415315818893</v>
      </c>
      <c r="L33" s="96">
        <v>7.95</v>
      </c>
      <c r="M33" s="97">
        <f t="shared" si="49"/>
        <v>38.89432485322896</v>
      </c>
      <c r="N33" s="96">
        <v>8.69</v>
      </c>
      <c r="O33" s="97">
        <f t="shared" si="50"/>
        <v>40.5506299580028</v>
      </c>
      <c r="P33" s="96"/>
      <c r="Q33" s="97">
        <f t="shared" si="51"/>
      </c>
      <c r="R33" s="96"/>
      <c r="S33" s="97">
        <f t="shared" si="52"/>
      </c>
      <c r="T33" s="96">
        <v>8.72</v>
      </c>
      <c r="U33" s="97">
        <f t="shared" si="53"/>
        <v>40.18433179723503</v>
      </c>
      <c r="V33" s="96">
        <v>7.53</v>
      </c>
      <c r="W33" s="97">
        <f t="shared" si="54"/>
        <v>35.68720379146919</v>
      </c>
      <c r="X33" s="96">
        <v>7.85</v>
      </c>
      <c r="Y33" s="97">
        <f t="shared" si="55"/>
        <v>36.175115207373274</v>
      </c>
      <c r="Z33" s="96"/>
      <c r="AA33" s="72">
        <f t="shared" si="56"/>
      </c>
      <c r="AB33" s="22"/>
      <c r="AC33" s="72">
        <f t="shared" si="57"/>
      </c>
      <c r="AD33" s="22"/>
      <c r="AE33" s="72">
        <f t="shared" si="58"/>
      </c>
      <c r="AG33" s="23" t="str">
        <f t="shared" si="1"/>
        <v>     Internal base + secondary branch</v>
      </c>
      <c r="AH33" s="11">
        <f t="shared" si="9"/>
        <v>9</v>
      </c>
      <c r="AI33" s="4">
        <f t="shared" si="2"/>
        <v>7.18</v>
      </c>
      <c r="AJ33" s="45" t="str">
        <f t="shared" si="10"/>
        <v>–</v>
      </c>
      <c r="AK33" s="6">
        <f t="shared" si="3"/>
        <v>8.72</v>
      </c>
      <c r="AL33" s="57">
        <f t="shared" si="4"/>
        <v>35.68720379146919</v>
      </c>
      <c r="AM33" s="7" t="str">
        <f t="shared" si="5"/>
        <v>–</v>
      </c>
      <c r="AN33" s="58">
        <f t="shared" si="6"/>
        <v>40.5506299580028</v>
      </c>
      <c r="AO33" s="51">
        <f t="shared" si="59"/>
        <v>7.856666666666666</v>
      </c>
      <c r="AP33" s="8">
        <f t="shared" si="59"/>
        <v>38.30982724903715</v>
      </c>
      <c r="AQ33" s="5">
        <f t="shared" si="8"/>
        <v>0.5636931789546509</v>
      </c>
      <c r="AR33" s="9">
        <f t="shared" si="8"/>
        <v>2.0591569224542745</v>
      </c>
      <c r="AS33" s="5">
        <f t="shared" si="11"/>
        <v>7.25</v>
      </c>
      <c r="AT33" s="7">
        <f t="shared" si="11"/>
        <v>36.37732062217762</v>
      </c>
    </row>
    <row r="34" spans="1:46" ht="13.5">
      <c r="A34" s="99" t="s">
        <v>31</v>
      </c>
      <c r="B34" s="96"/>
      <c r="C34" s="97">
        <f t="shared" si="44"/>
      </c>
      <c r="D34" s="96"/>
      <c r="E34" s="97">
        <f t="shared" si="45"/>
      </c>
      <c r="F34" s="96"/>
      <c r="G34" s="97">
        <f t="shared" si="46"/>
      </c>
      <c r="H34" s="96"/>
      <c r="I34" s="97">
        <f t="shared" si="47"/>
      </c>
      <c r="J34" s="96"/>
      <c r="K34" s="97">
        <f t="shared" si="48"/>
      </c>
      <c r="L34" s="96"/>
      <c r="M34" s="97">
        <f t="shared" si="49"/>
      </c>
      <c r="N34" s="96"/>
      <c r="O34" s="97">
        <f t="shared" si="50"/>
      </c>
      <c r="P34" s="96"/>
      <c r="Q34" s="97">
        <f t="shared" si="51"/>
      </c>
      <c r="R34" s="96"/>
      <c r="S34" s="97">
        <f t="shared" si="52"/>
      </c>
      <c r="T34" s="96"/>
      <c r="U34" s="97">
        <f t="shared" si="53"/>
      </c>
      <c r="V34" s="96"/>
      <c r="W34" s="97">
        <f t="shared" si="54"/>
      </c>
      <c r="X34" s="96"/>
      <c r="Y34" s="97">
        <f t="shared" si="55"/>
      </c>
      <c r="Z34" s="96"/>
      <c r="AA34" s="72">
        <f t="shared" si="56"/>
      </c>
      <c r="AB34" s="22"/>
      <c r="AC34" s="72">
        <f t="shared" si="57"/>
      </c>
      <c r="AD34" s="22"/>
      <c r="AE34" s="72">
        <f t="shared" si="58"/>
      </c>
      <c r="AG34" s="23" t="str">
        <f t="shared" si="1"/>
        <v>     Internal spur</v>
      </c>
      <c r="AH34" s="11">
        <f t="shared" si="9"/>
        <v>0</v>
      </c>
      <c r="AI34" s="4">
        <f t="shared" si="2"/>
      </c>
      <c r="AJ34" s="45" t="str">
        <f t="shared" si="10"/>
        <v>?</v>
      </c>
      <c r="AK34" s="6">
        <f t="shared" si="3"/>
      </c>
      <c r="AL34" s="57">
        <f t="shared" si="4"/>
      </c>
      <c r="AM34" s="7" t="str">
        <f t="shared" si="5"/>
        <v>?</v>
      </c>
      <c r="AN34" s="58">
        <f t="shared" si="6"/>
      </c>
      <c r="AO34" s="51" t="str">
        <f t="shared" si="59"/>
        <v>?</v>
      </c>
      <c r="AP34" s="8" t="str">
        <f t="shared" si="59"/>
        <v>?</v>
      </c>
      <c r="AQ34" s="5" t="str">
        <f t="shared" si="8"/>
        <v>?</v>
      </c>
      <c r="AR34" s="9" t="str">
        <f t="shared" si="8"/>
        <v>?</v>
      </c>
      <c r="AS34" s="5" t="str">
        <f t="shared" si="11"/>
        <v>?</v>
      </c>
      <c r="AT34" s="7" t="str">
        <f t="shared" si="11"/>
        <v>?</v>
      </c>
    </row>
    <row r="35" spans="1:46" ht="13.5">
      <c r="A35" s="21" t="s">
        <v>25</v>
      </c>
      <c r="B35" s="3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88"/>
      <c r="AG35" s="23" t="str">
        <f t="shared" si="1"/>
        <v>Claw 4 lengths</v>
      </c>
      <c r="AH35" s="11"/>
      <c r="AI35" s="4"/>
      <c r="AJ35" s="45"/>
      <c r="AK35" s="6"/>
      <c r="AL35" s="57"/>
      <c r="AM35" s="7"/>
      <c r="AN35" s="58"/>
      <c r="AO35" s="51"/>
      <c r="AP35" s="8"/>
      <c r="AQ35" s="5"/>
      <c r="AR35" s="9"/>
      <c r="AS35" s="5"/>
      <c r="AT35" s="7"/>
    </row>
    <row r="36" spans="1:46" ht="13.5">
      <c r="A36" s="32" t="s">
        <v>32</v>
      </c>
      <c r="B36" s="96">
        <v>12</v>
      </c>
      <c r="C36" s="97">
        <f aca="true" t="shared" si="60" ref="C36:C41">IF(AND((B36&gt;0),(B$7&gt;0)),(B36/B$7*100),"")</f>
        <v>60.210737581535376</v>
      </c>
      <c r="D36" s="96"/>
      <c r="E36" s="97">
        <f aca="true" t="shared" si="61" ref="E36:E41">IF(AND((D36&gt;0),(D$7&gt;0)),(D36/D$7*100),"")</f>
      </c>
      <c r="F36" s="96">
        <v>11.07</v>
      </c>
      <c r="G36" s="97">
        <f aca="true" t="shared" si="62" ref="G36:G41">IF(AND((F36&gt;0),(F$7&gt;0)),(F36/F$7*100),"")</f>
        <v>52.915869980879535</v>
      </c>
      <c r="H36" s="96">
        <v>11.64</v>
      </c>
      <c r="I36" s="97">
        <f aca="true" t="shared" si="63" ref="I36:I41">IF(AND((H36&gt;0),(H$7&gt;0)),(H36/H$7*100),"")</f>
        <v>56.78048780487806</v>
      </c>
      <c r="J36" s="96"/>
      <c r="K36" s="97">
        <f aca="true" t="shared" si="64" ref="K36:K41">IF(AND((J36&gt;0),(J$7&gt;0)),(J36/J$7*100),"")</f>
      </c>
      <c r="L36" s="96"/>
      <c r="M36" s="97">
        <f aca="true" t="shared" si="65" ref="M36:M41">IF(AND((L36&gt;0),(L$7&gt;0)),(L36/L$7*100),"")</f>
      </c>
      <c r="N36" s="96">
        <v>12.4</v>
      </c>
      <c r="O36" s="97">
        <f aca="true" t="shared" si="66" ref="O36:O41">IF(AND((N36&gt;0),(N$7&gt;0)),(N36/N$7*100),"")</f>
        <v>57.86280914605694</v>
      </c>
      <c r="P36" s="96">
        <v>11.89</v>
      </c>
      <c r="Q36" s="97">
        <f aca="true" t="shared" si="67" ref="Q36:Q41">IF(AND((P36&gt;0),(P$7&gt;0)),(P36/P$7*100),"")</f>
        <v>57.05374280230326</v>
      </c>
      <c r="R36" s="96">
        <v>12.1</v>
      </c>
      <c r="S36" s="97">
        <f aca="true" t="shared" si="68" ref="S36:S41">IF(AND((R36&gt;0),(R$7&gt;0)),(R36/R$7*100),"")</f>
        <v>60.5</v>
      </c>
      <c r="T36" s="96">
        <v>12.26</v>
      </c>
      <c r="U36" s="97">
        <f aca="true" t="shared" si="69" ref="U36:U41">IF(AND((T36&gt;0),(T$7&gt;0)),(T36/T$7*100),"")</f>
        <v>56.49769585253457</v>
      </c>
      <c r="V36" s="96">
        <v>10.75</v>
      </c>
      <c r="W36" s="97">
        <f aca="true" t="shared" si="70" ref="W36:W41">IF(AND((V36&gt;0),(V$7&gt;0)),(V36/V$7*100),"")</f>
        <v>50.947867298578196</v>
      </c>
      <c r="X36" s="96">
        <v>11.5</v>
      </c>
      <c r="Y36" s="97">
        <f aca="true" t="shared" si="71" ref="Y36:Y41">IF(AND((X36&gt;0),(X$7&gt;0)),(X36/X$7*100),"")</f>
        <v>52.995391705069125</v>
      </c>
      <c r="Z36" s="96"/>
      <c r="AA36" s="97">
        <f aca="true" t="shared" si="72" ref="AA36:AA41">IF(AND((Z36&gt;0),(Z$7&gt;0)),(Z36/Z$7*100),"")</f>
      </c>
      <c r="AB36" s="96"/>
      <c r="AC36" s="97">
        <f aca="true" t="shared" si="73" ref="AC36:AC41">IF(AND((AB36&gt;0),(AB$7&gt;0)),(AB36/AB$7*100),"")</f>
      </c>
      <c r="AD36" s="96"/>
      <c r="AE36" s="97">
        <f aca="true" t="shared" si="74" ref="AE36:AE41">IF(AND((AD36&gt;0),(AD$7&gt;0)),(AD36/AD$7*100),"")</f>
      </c>
      <c r="AG36" s="23" t="str">
        <f t="shared" si="1"/>
        <v>     Anterior primary branch</v>
      </c>
      <c r="AH36" s="11">
        <f t="shared" si="9"/>
        <v>9</v>
      </c>
      <c r="AI36" s="4">
        <f t="shared" si="2"/>
        <v>10.75</v>
      </c>
      <c r="AJ36" s="45" t="str">
        <f t="shared" si="10"/>
        <v>–</v>
      </c>
      <c r="AK36" s="6">
        <f t="shared" si="3"/>
        <v>12.4</v>
      </c>
      <c r="AL36" s="57">
        <f t="shared" si="4"/>
        <v>50.947867298578196</v>
      </c>
      <c r="AM36" s="7" t="str">
        <f t="shared" si="5"/>
        <v>–</v>
      </c>
      <c r="AN36" s="58">
        <f t="shared" si="6"/>
        <v>60.5</v>
      </c>
      <c r="AO36" s="51">
        <f aca="true" t="shared" si="75" ref="AO36:AP41">IF(SUM(B36,D36,F36,H36,J36,L36,N36,P36,R36,T36,V36,X36,Z36,AB36,AD36)&gt;0,AVERAGE(B36,D36,F36,H36,J36,L36,N36,P36,R36,T36,V36,X36,Z36,AB36,AD36),"?")</f>
        <v>11.734444444444444</v>
      </c>
      <c r="AP36" s="8">
        <f t="shared" si="75"/>
        <v>56.19606690798167</v>
      </c>
      <c r="AQ36" s="5">
        <f t="shared" si="8"/>
        <v>0.5502297499933803</v>
      </c>
      <c r="AR36" s="9">
        <f t="shared" si="8"/>
        <v>3.3002878451303443</v>
      </c>
      <c r="AS36" s="5">
        <f t="shared" si="11"/>
        <v>12</v>
      </c>
      <c r="AT36" s="7">
        <f t="shared" si="11"/>
        <v>60.210737581535376</v>
      </c>
    </row>
    <row r="37" spans="1:46" ht="13.5">
      <c r="A37" s="32" t="s">
        <v>33</v>
      </c>
      <c r="B37" s="96">
        <v>8.3</v>
      </c>
      <c r="C37" s="97">
        <f t="shared" si="60"/>
        <v>41.64576016056197</v>
      </c>
      <c r="D37" s="96">
        <v>8.1</v>
      </c>
      <c r="E37" s="97">
        <f t="shared" si="61"/>
        <v>40.5</v>
      </c>
      <c r="F37" s="96">
        <v>8.13</v>
      </c>
      <c r="G37" s="97">
        <f t="shared" si="62"/>
        <v>38.862332695984705</v>
      </c>
      <c r="H37" s="96">
        <v>8.56</v>
      </c>
      <c r="I37" s="97">
        <f t="shared" si="63"/>
        <v>41.75609756097561</v>
      </c>
      <c r="J37" s="96">
        <v>8.2</v>
      </c>
      <c r="K37" s="97">
        <f t="shared" si="64"/>
        <v>45.83566238121855</v>
      </c>
      <c r="L37" s="96">
        <v>8.17</v>
      </c>
      <c r="M37" s="97">
        <f t="shared" si="65"/>
        <v>39.970645792563595</v>
      </c>
      <c r="N37" s="96">
        <v>9.53</v>
      </c>
      <c r="O37" s="97">
        <f t="shared" si="66"/>
        <v>44.47036864209053</v>
      </c>
      <c r="P37" s="96">
        <v>7.81</v>
      </c>
      <c r="Q37" s="97">
        <f t="shared" si="67"/>
        <v>37.47600767754318</v>
      </c>
      <c r="R37" s="96">
        <v>8.15</v>
      </c>
      <c r="S37" s="97">
        <f t="shared" si="68"/>
        <v>40.75</v>
      </c>
      <c r="T37" s="96">
        <v>8.43</v>
      </c>
      <c r="U37" s="97">
        <f t="shared" si="69"/>
        <v>38.84792626728111</v>
      </c>
      <c r="V37" s="96">
        <v>8.6</v>
      </c>
      <c r="W37" s="97">
        <f t="shared" si="70"/>
        <v>40.75829383886255</v>
      </c>
      <c r="X37" s="96">
        <v>9.7</v>
      </c>
      <c r="Y37" s="97">
        <f t="shared" si="71"/>
        <v>44.70046082949309</v>
      </c>
      <c r="Z37" s="96"/>
      <c r="AA37" s="97">
        <f t="shared" si="72"/>
      </c>
      <c r="AB37" s="96"/>
      <c r="AC37" s="97">
        <f t="shared" si="73"/>
      </c>
      <c r="AD37" s="96"/>
      <c r="AE37" s="97">
        <f t="shared" si="74"/>
      </c>
      <c r="AG37" s="23" t="str">
        <f t="shared" si="1"/>
        <v>     Anterior base + secondary branch</v>
      </c>
      <c r="AH37" s="11">
        <f t="shared" si="9"/>
        <v>12</v>
      </c>
      <c r="AI37" s="4">
        <f t="shared" si="2"/>
        <v>7.81</v>
      </c>
      <c r="AJ37" s="45" t="str">
        <f t="shared" si="10"/>
        <v>–</v>
      </c>
      <c r="AK37" s="6">
        <f t="shared" si="3"/>
        <v>9.7</v>
      </c>
      <c r="AL37" s="57">
        <f t="shared" si="4"/>
        <v>37.47600767754318</v>
      </c>
      <c r="AM37" s="7" t="str">
        <f t="shared" si="5"/>
        <v>–</v>
      </c>
      <c r="AN37" s="58">
        <f t="shared" si="6"/>
        <v>45.83566238121855</v>
      </c>
      <c r="AO37" s="51">
        <f t="shared" si="75"/>
        <v>8.473333333333334</v>
      </c>
      <c r="AP37" s="8">
        <f t="shared" si="75"/>
        <v>41.29779632054791</v>
      </c>
      <c r="AQ37" s="5">
        <f t="shared" si="8"/>
        <v>0.575662990635909</v>
      </c>
      <c r="AR37" s="9">
        <f t="shared" si="8"/>
        <v>2.5600968402705906</v>
      </c>
      <c r="AS37" s="5">
        <f t="shared" si="11"/>
        <v>8.3</v>
      </c>
      <c r="AT37" s="7">
        <f t="shared" si="11"/>
        <v>41.64576016056197</v>
      </c>
    </row>
    <row r="38" spans="1:46" ht="13.5">
      <c r="A38" s="32" t="s">
        <v>34</v>
      </c>
      <c r="B38" s="96"/>
      <c r="C38" s="97">
        <f t="shared" si="60"/>
      </c>
      <c r="D38" s="96"/>
      <c r="E38" s="97">
        <f t="shared" si="61"/>
      </c>
      <c r="F38" s="96"/>
      <c r="G38" s="97">
        <f t="shared" si="62"/>
      </c>
      <c r="H38" s="96"/>
      <c r="I38" s="97">
        <f t="shared" si="63"/>
      </c>
      <c r="J38" s="96"/>
      <c r="K38" s="97">
        <f t="shared" si="64"/>
      </c>
      <c r="L38" s="96"/>
      <c r="M38" s="97">
        <f t="shared" si="65"/>
      </c>
      <c r="N38" s="96"/>
      <c r="O38" s="97">
        <f t="shared" si="66"/>
      </c>
      <c r="P38" s="96"/>
      <c r="Q38" s="97">
        <f t="shared" si="67"/>
      </c>
      <c r="R38" s="96"/>
      <c r="S38" s="97">
        <f t="shared" si="68"/>
      </c>
      <c r="T38" s="96"/>
      <c r="U38" s="97">
        <f t="shared" si="69"/>
      </c>
      <c r="V38" s="96"/>
      <c r="W38" s="97">
        <f t="shared" si="70"/>
      </c>
      <c r="X38" s="96"/>
      <c r="Y38" s="97">
        <f t="shared" si="71"/>
      </c>
      <c r="Z38" s="96"/>
      <c r="AA38" s="97">
        <f t="shared" si="72"/>
      </c>
      <c r="AB38" s="96"/>
      <c r="AC38" s="97">
        <f t="shared" si="73"/>
      </c>
      <c r="AD38" s="96"/>
      <c r="AE38" s="97">
        <f t="shared" si="74"/>
      </c>
      <c r="AG38" s="23" t="str">
        <f t="shared" si="1"/>
        <v>     Anterior spur</v>
      </c>
      <c r="AH38" s="11">
        <f t="shared" si="9"/>
        <v>0</v>
      </c>
      <c r="AI38" s="4">
        <f t="shared" si="2"/>
      </c>
      <c r="AJ38" s="45" t="str">
        <f t="shared" si="10"/>
        <v>?</v>
      </c>
      <c r="AK38" s="6">
        <f t="shared" si="3"/>
      </c>
      <c r="AL38" s="57">
        <f t="shared" si="4"/>
      </c>
      <c r="AM38" s="7" t="str">
        <f t="shared" si="5"/>
        <v>?</v>
      </c>
      <c r="AN38" s="58">
        <f t="shared" si="6"/>
      </c>
      <c r="AO38" s="51" t="str">
        <f t="shared" si="75"/>
        <v>?</v>
      </c>
      <c r="AP38" s="8" t="str">
        <f t="shared" si="75"/>
        <v>?</v>
      </c>
      <c r="AQ38" s="5" t="str">
        <f t="shared" si="8"/>
        <v>?</v>
      </c>
      <c r="AR38" s="9" t="str">
        <f t="shared" si="8"/>
        <v>?</v>
      </c>
      <c r="AS38" s="5" t="str">
        <f t="shared" si="11"/>
        <v>?</v>
      </c>
      <c r="AT38" s="7" t="str">
        <f t="shared" si="11"/>
        <v>?</v>
      </c>
    </row>
    <row r="39" spans="1:46" ht="13.5">
      <c r="A39" s="32" t="s">
        <v>35</v>
      </c>
      <c r="B39" s="96">
        <v>12.3</v>
      </c>
      <c r="C39" s="97">
        <f t="shared" si="60"/>
        <v>61.71600602107377</v>
      </c>
      <c r="D39" s="96">
        <v>12.09</v>
      </c>
      <c r="E39" s="97">
        <f t="shared" si="61"/>
        <v>60.45</v>
      </c>
      <c r="F39" s="96"/>
      <c r="G39" s="97">
        <f t="shared" si="62"/>
      </c>
      <c r="H39" s="96">
        <v>12.5</v>
      </c>
      <c r="I39" s="97">
        <f t="shared" si="63"/>
        <v>60.97560975609756</v>
      </c>
      <c r="J39" s="96"/>
      <c r="K39" s="97">
        <f t="shared" si="64"/>
      </c>
      <c r="L39" s="96"/>
      <c r="M39" s="97">
        <f t="shared" si="65"/>
      </c>
      <c r="N39" s="96">
        <v>12.7</v>
      </c>
      <c r="O39" s="97">
        <f t="shared" si="66"/>
        <v>59.2627158189454</v>
      </c>
      <c r="P39" s="96">
        <v>12.27</v>
      </c>
      <c r="Q39" s="97">
        <f t="shared" si="67"/>
        <v>58.87715930902111</v>
      </c>
      <c r="R39" s="96">
        <v>12.6</v>
      </c>
      <c r="S39" s="97">
        <f t="shared" si="68"/>
        <v>63</v>
      </c>
      <c r="T39" s="96">
        <v>12.5</v>
      </c>
      <c r="U39" s="97">
        <f t="shared" si="69"/>
        <v>57.603686635944705</v>
      </c>
      <c r="V39" s="96">
        <v>11.44</v>
      </c>
      <c r="W39" s="97">
        <f t="shared" si="70"/>
        <v>54.21800947867298</v>
      </c>
      <c r="X39" s="96">
        <v>12</v>
      </c>
      <c r="Y39" s="97">
        <f t="shared" si="71"/>
        <v>55.29953917050692</v>
      </c>
      <c r="Z39" s="96"/>
      <c r="AA39" s="97">
        <f t="shared" si="72"/>
      </c>
      <c r="AB39" s="96"/>
      <c r="AC39" s="97">
        <f t="shared" si="73"/>
      </c>
      <c r="AD39" s="96"/>
      <c r="AE39" s="97">
        <f t="shared" si="74"/>
      </c>
      <c r="AG39" s="23" t="str">
        <f t="shared" si="1"/>
        <v>     Posterior primary branch</v>
      </c>
      <c r="AH39" s="11">
        <f t="shared" si="9"/>
        <v>9</v>
      </c>
      <c r="AI39" s="4">
        <f t="shared" si="2"/>
        <v>11.44</v>
      </c>
      <c r="AJ39" s="45" t="str">
        <f t="shared" si="10"/>
        <v>–</v>
      </c>
      <c r="AK39" s="6">
        <f t="shared" si="3"/>
        <v>12.7</v>
      </c>
      <c r="AL39" s="57">
        <f t="shared" si="4"/>
        <v>54.21800947867298</v>
      </c>
      <c r="AM39" s="7" t="str">
        <f t="shared" si="5"/>
        <v>–</v>
      </c>
      <c r="AN39" s="58">
        <f t="shared" si="6"/>
        <v>63</v>
      </c>
      <c r="AO39" s="51">
        <f t="shared" si="75"/>
        <v>12.266666666666666</v>
      </c>
      <c r="AP39" s="8">
        <f t="shared" si="75"/>
        <v>59.04474735447361</v>
      </c>
      <c r="AQ39" s="5">
        <f t="shared" si="8"/>
        <v>0.38642593080692716</v>
      </c>
      <c r="AR39" s="9">
        <f t="shared" si="8"/>
        <v>2.9145935786036956</v>
      </c>
      <c r="AS39" s="5">
        <f t="shared" si="11"/>
        <v>12.3</v>
      </c>
      <c r="AT39" s="7">
        <f t="shared" si="11"/>
        <v>61.71600602107377</v>
      </c>
    </row>
    <row r="40" spans="1:46" ht="13.5">
      <c r="A40" s="32" t="s">
        <v>36</v>
      </c>
      <c r="B40" s="96">
        <v>9.35</v>
      </c>
      <c r="C40" s="97">
        <f t="shared" si="60"/>
        <v>46.91419969894631</v>
      </c>
      <c r="D40" s="96">
        <v>9.1</v>
      </c>
      <c r="E40" s="97">
        <f t="shared" si="61"/>
        <v>45.49999999999999</v>
      </c>
      <c r="F40" s="96">
        <v>8.87</v>
      </c>
      <c r="G40" s="97">
        <f t="shared" si="62"/>
        <v>42.399617590822174</v>
      </c>
      <c r="H40" s="96">
        <v>8.73</v>
      </c>
      <c r="I40" s="97">
        <f t="shared" si="63"/>
        <v>42.585365853658544</v>
      </c>
      <c r="J40" s="96"/>
      <c r="K40" s="97">
        <f t="shared" si="64"/>
      </c>
      <c r="L40" s="96">
        <v>8.6</v>
      </c>
      <c r="M40" s="97">
        <f t="shared" si="65"/>
        <v>42.07436399217221</v>
      </c>
      <c r="N40" s="96">
        <v>10.2</v>
      </c>
      <c r="O40" s="97">
        <f t="shared" si="66"/>
        <v>47.59682687820811</v>
      </c>
      <c r="P40" s="96">
        <v>8.75</v>
      </c>
      <c r="Q40" s="97">
        <f t="shared" si="67"/>
        <v>41.98656429942418</v>
      </c>
      <c r="R40" s="96">
        <v>8.5</v>
      </c>
      <c r="S40" s="97">
        <f t="shared" si="68"/>
        <v>42.5</v>
      </c>
      <c r="T40" s="96">
        <v>9.56</v>
      </c>
      <c r="U40" s="97">
        <f t="shared" si="69"/>
        <v>44.05529953917051</v>
      </c>
      <c r="V40" s="96">
        <v>7.92</v>
      </c>
      <c r="W40" s="97">
        <f t="shared" si="70"/>
        <v>37.535545023696685</v>
      </c>
      <c r="X40" s="96">
        <v>10.32</v>
      </c>
      <c r="Y40" s="97">
        <f t="shared" si="71"/>
        <v>47.55760368663594</v>
      </c>
      <c r="Z40" s="96"/>
      <c r="AA40" s="97">
        <f t="shared" si="72"/>
      </c>
      <c r="AB40" s="96"/>
      <c r="AC40" s="97">
        <f t="shared" si="73"/>
      </c>
      <c r="AD40" s="96"/>
      <c r="AE40" s="97">
        <f t="shared" si="74"/>
      </c>
      <c r="AG40" s="23" t="str">
        <f t="shared" si="1"/>
        <v>     Posterior base + secondary branch</v>
      </c>
      <c r="AH40" s="11">
        <f t="shared" si="9"/>
        <v>11</v>
      </c>
      <c r="AI40" s="4">
        <f t="shared" si="2"/>
        <v>7.92</v>
      </c>
      <c r="AJ40" s="45" t="str">
        <f t="shared" si="10"/>
        <v>–</v>
      </c>
      <c r="AK40" s="6">
        <f t="shared" si="3"/>
        <v>10.32</v>
      </c>
      <c r="AL40" s="57">
        <f t="shared" si="4"/>
        <v>37.535545023696685</v>
      </c>
      <c r="AM40" s="7" t="str">
        <f t="shared" si="5"/>
        <v>–</v>
      </c>
      <c r="AN40" s="58">
        <f t="shared" si="6"/>
        <v>47.59682687820811</v>
      </c>
      <c r="AO40" s="51">
        <f t="shared" si="75"/>
        <v>9.081818181818182</v>
      </c>
      <c r="AP40" s="8">
        <f t="shared" si="75"/>
        <v>43.70048968752133</v>
      </c>
      <c r="AQ40" s="5">
        <f t="shared" si="8"/>
        <v>0.7268812582783818</v>
      </c>
      <c r="AR40" s="9">
        <f t="shared" si="8"/>
        <v>3.028467333924792</v>
      </c>
      <c r="AS40" s="5">
        <f t="shared" si="11"/>
        <v>9.35</v>
      </c>
      <c r="AT40" s="7">
        <f t="shared" si="11"/>
        <v>46.91419969894631</v>
      </c>
    </row>
    <row r="41" spans="1:46" ht="15" thickBot="1">
      <c r="A41" s="32" t="s">
        <v>37</v>
      </c>
      <c r="B41" s="96"/>
      <c r="C41" s="97">
        <f t="shared" si="60"/>
      </c>
      <c r="D41" s="96"/>
      <c r="E41" s="97">
        <f t="shared" si="61"/>
      </c>
      <c r="F41" s="96"/>
      <c r="G41" s="97">
        <f t="shared" si="62"/>
      </c>
      <c r="H41" s="96"/>
      <c r="I41" s="97">
        <f t="shared" si="63"/>
      </c>
      <c r="J41" s="96"/>
      <c r="K41" s="97">
        <f t="shared" si="64"/>
      </c>
      <c r="L41" s="96"/>
      <c r="M41" s="97">
        <f t="shared" si="65"/>
      </c>
      <c r="N41" s="96"/>
      <c r="O41" s="97">
        <f t="shared" si="66"/>
      </c>
      <c r="P41" s="96"/>
      <c r="Q41" s="97">
        <f t="shared" si="67"/>
      </c>
      <c r="R41" s="96"/>
      <c r="S41" s="97">
        <f t="shared" si="68"/>
      </c>
      <c r="T41" s="96"/>
      <c r="U41" s="97">
        <f t="shared" si="69"/>
      </c>
      <c r="V41" s="96"/>
      <c r="W41" s="97">
        <f t="shared" si="70"/>
      </c>
      <c r="X41" s="96"/>
      <c r="Y41" s="97">
        <f t="shared" si="71"/>
      </c>
      <c r="Z41" s="96"/>
      <c r="AA41" s="97">
        <f t="shared" si="72"/>
      </c>
      <c r="AB41" s="96"/>
      <c r="AC41" s="97">
        <f t="shared" si="73"/>
      </c>
      <c r="AD41" s="96"/>
      <c r="AE41" s="97">
        <f t="shared" si="74"/>
      </c>
      <c r="AG41" s="25" t="str">
        <f t="shared" si="1"/>
        <v>     Posterior spur</v>
      </c>
      <c r="AH41" s="26">
        <f t="shared" si="9"/>
        <v>0</v>
      </c>
      <c r="AI41" s="12">
        <f t="shared" si="2"/>
      </c>
      <c r="AJ41" s="52" t="str">
        <f t="shared" si="10"/>
        <v>?</v>
      </c>
      <c r="AK41" s="14">
        <f t="shared" si="3"/>
      </c>
      <c r="AL41" s="60">
        <f t="shared" si="4"/>
      </c>
      <c r="AM41" s="15" t="str">
        <f t="shared" si="5"/>
        <v>?</v>
      </c>
      <c r="AN41" s="61">
        <f t="shared" si="6"/>
      </c>
      <c r="AO41" s="62" t="str">
        <f t="shared" si="75"/>
        <v>?</v>
      </c>
      <c r="AP41" s="63" t="str">
        <f t="shared" si="75"/>
        <v>?</v>
      </c>
      <c r="AQ41" s="13" t="str">
        <f t="shared" si="8"/>
        <v>?</v>
      </c>
      <c r="AR41" s="16" t="str">
        <f t="shared" si="8"/>
        <v>?</v>
      </c>
      <c r="AS41" s="64" t="str">
        <f t="shared" si="11"/>
        <v>?</v>
      </c>
      <c r="AT41" s="15" t="str">
        <f t="shared" si="11"/>
        <v>?</v>
      </c>
    </row>
    <row r="42" spans="1:46" ht="13.5">
      <c r="A42" s="27" t="s">
        <v>3</v>
      </c>
      <c r="B42" s="103">
        <v>1</v>
      </c>
      <c r="C42" s="103"/>
      <c r="D42" s="103">
        <v>1</v>
      </c>
      <c r="E42" s="103"/>
      <c r="F42" s="103">
        <v>1</v>
      </c>
      <c r="G42" s="103"/>
      <c r="H42" s="103">
        <v>1</v>
      </c>
      <c r="I42" s="103"/>
      <c r="J42" s="103">
        <v>1</v>
      </c>
      <c r="K42" s="103"/>
      <c r="L42" s="103">
        <v>1</v>
      </c>
      <c r="M42" s="103"/>
      <c r="N42" s="103">
        <v>1</v>
      </c>
      <c r="O42" s="103"/>
      <c r="P42" s="103">
        <v>1</v>
      </c>
      <c r="Q42" s="103"/>
      <c r="R42" s="103">
        <v>1</v>
      </c>
      <c r="S42" s="103"/>
      <c r="T42" s="103">
        <v>1</v>
      </c>
      <c r="U42" s="103"/>
      <c r="V42" s="103"/>
      <c r="W42" s="103"/>
      <c r="X42" s="103"/>
      <c r="Y42" s="103"/>
      <c r="Z42" s="103"/>
      <c r="AA42" s="103"/>
      <c r="AB42" s="103"/>
      <c r="AC42" s="103"/>
      <c r="AD42" s="103"/>
      <c r="AE42" s="103"/>
      <c r="AH42" s="10"/>
      <c r="AI42" s="5"/>
      <c r="AJ42" s="5"/>
      <c r="AK42" s="5"/>
      <c r="AL42" s="7"/>
      <c r="AM42" s="7"/>
      <c r="AN42" s="7"/>
      <c r="AO42" s="112">
        <f>AVERAGE(B42,D42,F42,H42,J42,L42,N42,P42,R42,T42,V42,X42,Z42,AB42,AD42)</f>
        <v>1</v>
      </c>
      <c r="AP42" s="112"/>
      <c r="AQ42" s="5"/>
      <c r="AR42" s="7"/>
      <c r="AS42" s="5"/>
      <c r="AT42" s="7"/>
    </row>
    <row r="43" spans="34:46" ht="13.5">
      <c r="AH43" s="10"/>
      <c r="AI43" s="5"/>
      <c r="AJ43" s="5"/>
      <c r="AK43" s="5"/>
      <c r="AL43" s="7"/>
      <c r="AM43" s="7"/>
      <c r="AN43" s="7"/>
      <c r="AO43" s="5"/>
      <c r="AP43" s="7"/>
      <c r="AQ43" s="5"/>
      <c r="AR43" s="7"/>
      <c r="AS43" s="5"/>
      <c r="AT43" s="7"/>
    </row>
    <row r="44" spans="34:46" ht="13.5">
      <c r="AH44" s="10"/>
      <c r="AI44" s="5"/>
      <c r="AJ44" s="5"/>
      <c r="AK44" s="5"/>
      <c r="AL44" s="7"/>
      <c r="AM44" s="7"/>
      <c r="AN44" s="7"/>
      <c r="AO44" s="5"/>
      <c r="AP44" s="7"/>
      <c r="AQ44" s="5"/>
      <c r="AR44" s="7"/>
      <c r="AS44" s="5"/>
      <c r="AT44" s="7"/>
    </row>
    <row r="45" spans="34:46" ht="13.5">
      <c r="AH45" s="10"/>
      <c r="AI45" s="5"/>
      <c r="AJ45" s="5"/>
      <c r="AK45" s="5"/>
      <c r="AL45" s="7"/>
      <c r="AM45" s="7"/>
      <c r="AN45" s="7"/>
      <c r="AO45" s="5"/>
      <c r="AP45" s="7"/>
      <c r="AQ45" s="5"/>
      <c r="AR45" s="7"/>
      <c r="AS45" s="5"/>
      <c r="AT45" s="7"/>
    </row>
    <row r="46" spans="34:46" ht="13.5">
      <c r="AH46" s="10"/>
      <c r="AI46" s="5"/>
      <c r="AJ46" s="5"/>
      <c r="AK46" s="5"/>
      <c r="AL46" s="7"/>
      <c r="AM46" s="7"/>
      <c r="AN46" s="7"/>
      <c r="AO46" s="5"/>
      <c r="AP46" s="7"/>
      <c r="AQ46" s="5"/>
      <c r="AR46" s="7"/>
      <c r="AS46" s="5"/>
      <c r="AT46" s="7"/>
    </row>
    <row r="47" spans="34:46" ht="13.5">
      <c r="AH47" s="10"/>
      <c r="AI47" s="5"/>
      <c r="AJ47" s="5"/>
      <c r="AK47" s="5"/>
      <c r="AL47" s="7"/>
      <c r="AM47" s="7"/>
      <c r="AN47" s="7"/>
      <c r="AO47" s="5"/>
      <c r="AP47" s="7"/>
      <c r="AQ47" s="5"/>
      <c r="AR47" s="7"/>
      <c r="AS47" s="5"/>
      <c r="AT47" s="7"/>
    </row>
    <row r="48" spans="34:46" ht="13.5">
      <c r="AH48" s="10"/>
      <c r="AI48" s="5"/>
      <c r="AJ48" s="5"/>
      <c r="AK48" s="5"/>
      <c r="AL48" s="7"/>
      <c r="AM48" s="7"/>
      <c r="AN48" s="7"/>
      <c r="AO48" s="5"/>
      <c r="AP48" s="7"/>
      <c r="AQ48" s="5"/>
      <c r="AR48" s="7"/>
      <c r="AS48" s="5"/>
      <c r="AT48" s="7"/>
    </row>
    <row r="49" spans="34:46" ht="13.5">
      <c r="AH49" s="10"/>
      <c r="AI49" s="5"/>
      <c r="AJ49" s="5"/>
      <c r="AK49" s="5"/>
      <c r="AL49" s="7"/>
      <c r="AM49" s="7"/>
      <c r="AN49" s="7"/>
      <c r="AO49" s="5"/>
      <c r="AP49" s="7"/>
      <c r="AQ49" s="5"/>
      <c r="AR49" s="7"/>
      <c r="AS49" s="5"/>
      <c r="AT49" s="7"/>
    </row>
    <row r="50" spans="34:46" ht="13.5">
      <c r="AH50" s="10"/>
      <c r="AI50" s="5"/>
      <c r="AJ50" s="5"/>
      <c r="AK50" s="5"/>
      <c r="AL50" s="7"/>
      <c r="AM50" s="7"/>
      <c r="AN50" s="7"/>
      <c r="AO50" s="5"/>
      <c r="AP50" s="7"/>
      <c r="AQ50" s="5"/>
      <c r="AR50" s="7"/>
      <c r="AS50" s="5"/>
      <c r="AT50" s="7"/>
    </row>
    <row r="51" spans="34:46" ht="13.5">
      <c r="AH51" s="10"/>
      <c r="AI51" s="5"/>
      <c r="AJ51" s="5"/>
      <c r="AK51" s="5"/>
      <c r="AL51" s="7"/>
      <c r="AM51" s="7"/>
      <c r="AN51" s="7"/>
      <c r="AO51" s="5"/>
      <c r="AP51" s="7"/>
      <c r="AQ51" s="5"/>
      <c r="AR51" s="7"/>
      <c r="AS51" s="5"/>
      <c r="AT51" s="7"/>
    </row>
    <row r="52" spans="34:46" ht="13.5">
      <c r="AH52" s="10"/>
      <c r="AI52" s="5"/>
      <c r="AJ52" s="5"/>
      <c r="AK52" s="5"/>
      <c r="AL52" s="7"/>
      <c r="AM52" s="7"/>
      <c r="AN52" s="7"/>
      <c r="AO52" s="5"/>
      <c r="AP52" s="7"/>
      <c r="AQ52" s="5"/>
      <c r="AR52" s="7"/>
      <c r="AS52" s="5"/>
      <c r="AT52" s="7"/>
    </row>
    <row r="53" spans="34:46" ht="13.5">
      <c r="AH53" s="10"/>
      <c r="AI53" s="5"/>
      <c r="AJ53" s="5"/>
      <c r="AK53" s="5"/>
      <c r="AL53" s="7"/>
      <c r="AM53" s="7"/>
      <c r="AN53" s="7"/>
      <c r="AO53" s="5"/>
      <c r="AP53" s="7"/>
      <c r="AQ53" s="5"/>
      <c r="AR53" s="7"/>
      <c r="AS53" s="5"/>
      <c r="AT53" s="7"/>
    </row>
    <row r="54" spans="34:46" ht="13.5">
      <c r="AH54" s="10"/>
      <c r="AI54" s="5"/>
      <c r="AJ54" s="5"/>
      <c r="AK54" s="5"/>
      <c r="AL54" s="7"/>
      <c r="AM54" s="7"/>
      <c r="AN54" s="7"/>
      <c r="AO54" s="5"/>
      <c r="AP54" s="7"/>
      <c r="AQ54" s="5"/>
      <c r="AR54" s="7"/>
      <c r="AS54" s="5"/>
      <c r="AT54" s="7"/>
    </row>
    <row r="55" spans="34:46" ht="13.5">
      <c r="AH55" s="10"/>
      <c r="AI55" s="5"/>
      <c r="AJ55" s="5"/>
      <c r="AK55" s="5"/>
      <c r="AL55" s="7"/>
      <c r="AM55" s="7"/>
      <c r="AN55" s="7"/>
      <c r="AO55" s="5"/>
      <c r="AP55" s="7"/>
      <c r="AQ55" s="5"/>
      <c r="AR55" s="7"/>
      <c r="AS55" s="5"/>
      <c r="AT55" s="7"/>
    </row>
    <row r="56" ht="13.5">
      <c r="AO56" s="5"/>
    </row>
    <row r="57" ht="13.5">
      <c r="AO57" s="5"/>
    </row>
    <row r="58" ht="13.5">
      <c r="AO58" s="5"/>
    </row>
  </sheetData>
  <sheetProtection/>
  <mergeCells count="39">
    <mergeCell ref="AO42:AP42"/>
    <mergeCell ref="AQ1:AR1"/>
    <mergeCell ref="AS1:AT1"/>
    <mergeCell ref="AI2:AK2"/>
    <mergeCell ref="AL2:AN2"/>
    <mergeCell ref="AI1:AN1"/>
    <mergeCell ref="Z1:AA1"/>
    <mergeCell ref="AB1:AC1"/>
    <mergeCell ref="AD1:AE1"/>
    <mergeCell ref="AG1:AG2"/>
    <mergeCell ref="AH1:AH2"/>
    <mergeCell ref="AO1:AP1"/>
    <mergeCell ref="X1:Y1"/>
    <mergeCell ref="J1:K1"/>
    <mergeCell ref="L1:M1"/>
    <mergeCell ref="N1:O1"/>
    <mergeCell ref="P1:Q1"/>
    <mergeCell ref="T1:U1"/>
    <mergeCell ref="B1:C1"/>
    <mergeCell ref="D1:E1"/>
    <mergeCell ref="F1:G1"/>
    <mergeCell ref="H1:I1"/>
    <mergeCell ref="R1:S1"/>
    <mergeCell ref="V1:W1"/>
    <mergeCell ref="B42:C42"/>
    <mergeCell ref="D42:E42"/>
    <mergeCell ref="F42:G42"/>
    <mergeCell ref="H42:I42"/>
    <mergeCell ref="J42:K42"/>
    <mergeCell ref="L42:M42"/>
    <mergeCell ref="Z42:AA42"/>
    <mergeCell ref="AB42:AC42"/>
    <mergeCell ref="AD42:AE42"/>
    <mergeCell ref="N42:O42"/>
    <mergeCell ref="P42:Q42"/>
    <mergeCell ref="R42:S42"/>
    <mergeCell ref="T42:U42"/>
    <mergeCell ref="V42:W42"/>
    <mergeCell ref="X42:Y4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7C80"/>
  </sheetPr>
  <dimension ref="A1:AK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2" sqref="A2"/>
    </sheetView>
  </sheetViews>
  <sheetFormatPr defaultColWidth="9.125" defaultRowHeight="12.75"/>
  <cols>
    <col min="1" max="1" width="18.50390625" style="56" bestFit="1" customWidth="1"/>
    <col min="2" max="2" width="9.50390625" style="90" bestFit="1" customWidth="1"/>
    <col min="3" max="3" width="9.125" style="55" customWidth="1"/>
    <col min="4" max="37" width="9.125" style="54" customWidth="1"/>
    <col min="38" max="38" width="2.875" style="54" customWidth="1"/>
    <col min="39" max="16384" width="9.125" style="54" customWidth="1"/>
  </cols>
  <sheetData>
    <row r="1" spans="1:37" ht="75">
      <c r="A1" s="65" t="s">
        <v>55</v>
      </c>
      <c r="B1" s="91" t="s">
        <v>56</v>
      </c>
      <c r="C1" s="66" t="s">
        <v>45</v>
      </c>
      <c r="D1" s="86" t="s">
        <v>11</v>
      </c>
      <c r="E1" s="86" t="s">
        <v>12</v>
      </c>
      <c r="F1" s="86" t="s">
        <v>13</v>
      </c>
      <c r="G1" s="87" t="s">
        <v>38</v>
      </c>
      <c r="H1" s="87" t="s">
        <v>39</v>
      </c>
      <c r="I1" s="87" t="s">
        <v>40</v>
      </c>
      <c r="J1" s="87" t="s">
        <v>41</v>
      </c>
      <c r="K1" s="87" t="s">
        <v>42</v>
      </c>
      <c r="L1" s="87" t="s">
        <v>43</v>
      </c>
      <c r="M1" s="87" t="s">
        <v>44</v>
      </c>
      <c r="N1" s="87" t="s">
        <v>57</v>
      </c>
      <c r="O1" s="87" t="s">
        <v>58</v>
      </c>
      <c r="P1" s="87" t="s">
        <v>59</v>
      </c>
      <c r="Q1" s="87" t="s">
        <v>60</v>
      </c>
      <c r="R1" s="87" t="s">
        <v>61</v>
      </c>
      <c r="S1" s="87" t="s">
        <v>62</v>
      </c>
      <c r="T1" s="87" t="s">
        <v>63</v>
      </c>
      <c r="U1" s="87" t="s">
        <v>64</v>
      </c>
      <c r="V1" s="87" t="s">
        <v>65</v>
      </c>
      <c r="W1" s="87" t="s">
        <v>66</v>
      </c>
      <c r="X1" s="87" t="s">
        <v>67</v>
      </c>
      <c r="Y1" s="87" t="s">
        <v>68</v>
      </c>
      <c r="Z1" s="87" t="s">
        <v>69</v>
      </c>
      <c r="AA1" s="87" t="s">
        <v>70</v>
      </c>
      <c r="AB1" s="87" t="s">
        <v>71</v>
      </c>
      <c r="AC1" s="87" t="s">
        <v>72</v>
      </c>
      <c r="AD1" s="87" t="s">
        <v>73</v>
      </c>
      <c r="AE1" s="87" t="s">
        <v>74</v>
      </c>
      <c r="AF1" s="87" t="s">
        <v>75</v>
      </c>
      <c r="AG1" s="87" t="s">
        <v>76</v>
      </c>
      <c r="AH1" s="87" t="s">
        <v>77</v>
      </c>
      <c r="AI1" s="87" t="s">
        <v>78</v>
      </c>
      <c r="AJ1" s="87" t="s">
        <v>79</v>
      </c>
      <c r="AK1" s="87" t="s">
        <v>80</v>
      </c>
    </row>
    <row r="2" spans="1:37" ht="27.75">
      <c r="A2" s="65" t="s">
        <v>82</v>
      </c>
      <c r="B2" s="91" t="s">
        <v>83</v>
      </c>
      <c r="C2" s="67" t="str">
        <f>females!B1</f>
        <v>Holotype (13)</v>
      </c>
      <c r="D2" s="68">
        <f>IF(females!B3&gt;0,females!B3,"")</f>
        <v>275</v>
      </c>
      <c r="E2" s="69">
        <f>IF(females!B4&gt;0,females!B4,"")</f>
      </c>
      <c r="F2" s="69">
        <f>IF(females!B5&gt;0,females!B5,"")</f>
        <v>2.94</v>
      </c>
      <c r="G2" s="69">
        <f>IF(females!B7&gt;0,females!B7,"")</f>
        <v>19.93</v>
      </c>
      <c r="H2" s="69">
        <f>IF(females!B8&gt;0,females!B8,"")</f>
        <v>14.7</v>
      </c>
      <c r="I2" s="69">
        <f>IF(females!B9&gt;0,females!B9,"")</f>
        <v>10.62</v>
      </c>
      <c r="J2" s="69">
        <f>IF(females!B10&gt;0,females!B10,"")</f>
        <v>9.65</v>
      </c>
      <c r="K2" s="69">
        <f>IF(females!B11&gt;0,females!B11,"")</f>
        <v>9.62</v>
      </c>
      <c r="L2" s="71">
        <f>IF(females!B12&gt;0,females!B12,"")</f>
        <v>0.484194681384847</v>
      </c>
      <c r="M2" s="71">
        <f>IF(females!B13&gt;0,females!B13,"")</f>
        <v>0.9058380414312618</v>
      </c>
      <c r="N2" s="69">
        <f>IF(females!B15&gt;0,females!B15,"")</f>
        <v>10.2</v>
      </c>
      <c r="O2" s="69">
        <f>IF(females!B16&gt;0,females!B16,"")</f>
        <v>7.85</v>
      </c>
      <c r="P2" s="69">
        <f>IF(females!B17&gt;0,females!B17,"")</f>
      </c>
      <c r="Q2" s="69">
        <f>IF(females!B18&gt;0,females!B18,"")</f>
        <v>9.35</v>
      </c>
      <c r="R2" s="69">
        <f>IF(females!B19&gt;0,females!B19,"")</f>
        <v>7.81</v>
      </c>
      <c r="S2" s="69">
        <f>IF(females!B20&gt;0,females!B20,"")</f>
      </c>
      <c r="T2" s="69">
        <f>IF(females!B22&gt;0,females!B22,"")</f>
        <v>10.44</v>
      </c>
      <c r="U2" s="69">
        <f>IF(females!B23&gt;0,females!B23,"")</f>
        <v>8.05</v>
      </c>
      <c r="V2" s="69">
        <f>IF(females!B24&gt;0,females!B24,"")</f>
      </c>
      <c r="W2" s="69">
        <f>IF(females!B25&gt;0,females!B25,"")</f>
        <v>9.98</v>
      </c>
      <c r="X2" s="69">
        <f>IF(females!B26&gt;0,females!B26,"")</f>
        <v>7.88</v>
      </c>
      <c r="Y2" s="69">
        <f>IF(females!B27&gt;0,females!B27,"")</f>
      </c>
      <c r="Z2" s="69">
        <f>IF(females!B29&gt;0,females!B29,"")</f>
        <v>10.41</v>
      </c>
      <c r="AA2" s="69">
        <f>IF(females!B30&gt;0,females!B30,"")</f>
        <v>8.13</v>
      </c>
      <c r="AB2" s="69">
        <f>IF(females!B31&gt;0,females!B31,"")</f>
      </c>
      <c r="AC2" s="69">
        <f>IF(females!B32&gt;0,females!B32,"")</f>
        <v>10.04</v>
      </c>
      <c r="AD2" s="69">
        <f>IF(females!B33&gt;0,females!B33,"")</f>
        <v>7.25</v>
      </c>
      <c r="AE2" s="69">
        <f>IF(females!B34&gt;0,females!B34,"")</f>
      </c>
      <c r="AF2" s="69">
        <f>IF(females!B36&gt;0,females!B36,"")</f>
        <v>12</v>
      </c>
      <c r="AG2" s="69">
        <f>IF(females!B37&gt;0,females!B37,"")</f>
        <v>8.3</v>
      </c>
      <c r="AH2" s="69">
        <f>IF(females!B38&gt;0,females!B38,"")</f>
      </c>
      <c r="AI2" s="69">
        <f>IF(females!B39&gt;0,females!B39,"")</f>
        <v>12.3</v>
      </c>
      <c r="AJ2" s="69">
        <f>IF(females!B40&gt;0,females!B40,"")</f>
        <v>9.35</v>
      </c>
      <c r="AK2" s="69">
        <f>IF(females!B41&gt;0,females!B41,"")</f>
      </c>
    </row>
    <row r="3" spans="1:37" ht="13.5">
      <c r="A3" s="65" t="str">
        <f>A$2</f>
        <v>Milnesium bohleberi</v>
      </c>
      <c r="B3" s="89" t="str">
        <f>B$2</f>
        <v>USA.0</v>
      </c>
      <c r="C3" s="67" t="str">
        <f>females!D1</f>
        <v>2 (14) </v>
      </c>
      <c r="D3" s="68">
        <f>IF(females!D3&gt;0,females!D3,"")</f>
        <v>227</v>
      </c>
      <c r="E3" s="69">
        <f>IF(females!D4&gt;0,females!D4,"")</f>
      </c>
      <c r="F3" s="70">
        <f>IF(females!D5&gt;0,females!D5,"")</f>
        <v>3</v>
      </c>
      <c r="G3" s="69">
        <f>IF(females!D7&gt;0,females!D7,"")</f>
        <v>20</v>
      </c>
      <c r="H3" s="69">
        <f>IF(females!D8&gt;0,females!D8,"")</f>
        <v>14.72</v>
      </c>
      <c r="I3" s="69">
        <f>IF(females!D9&gt;0,females!D9,"")</f>
        <v>11</v>
      </c>
      <c r="J3" s="69">
        <f>IF(females!D10&gt;0,females!D10,"")</f>
        <v>10.25</v>
      </c>
      <c r="K3" s="69">
        <f>IF(females!D11&gt;0,females!D11,"")</f>
        <v>9.86</v>
      </c>
      <c r="L3" s="71">
        <f>IF(females!D12&gt;0,females!D12,"")</f>
        <v>0.5125</v>
      </c>
      <c r="M3" s="71">
        <f>IF(females!D13&gt;0,females!D13,"")</f>
        <v>0.8963636363636364</v>
      </c>
      <c r="N3" s="69">
        <f>IF(females!D15&gt;0,females!D15,"")</f>
        <v>9.95</v>
      </c>
      <c r="O3" s="69">
        <f>IF(females!D16&gt;0,females!D16,"")</f>
        <v>8.39</v>
      </c>
      <c r="P3" s="69">
        <f>IF(females!D17&gt;0,females!D17,"")</f>
      </c>
      <c r="Q3" s="69">
        <f>IF(females!D18&gt;0,females!D18,"")</f>
        <v>9.68</v>
      </c>
      <c r="R3" s="69">
        <f>IF(females!D19&gt;0,females!D19,"")</f>
        <v>8.06</v>
      </c>
      <c r="S3" s="69">
        <f>IF(females!D20&gt;0,females!D20,"")</f>
      </c>
      <c r="T3" s="69">
        <f>IF(females!D22&gt;0,females!D22,"")</f>
        <v>10.5</v>
      </c>
      <c r="U3" s="69">
        <f>IF(females!D23&gt;0,females!D23,"")</f>
        <v>8.5</v>
      </c>
      <c r="V3" s="69">
        <f>IF(females!D24&gt;0,females!D24,"")</f>
      </c>
      <c r="W3" s="69">
        <f>IF(females!D25&gt;0,females!D25,"")</f>
        <v>10.16</v>
      </c>
      <c r="X3" s="69">
        <f>IF(females!D26&gt;0,females!D26,"")</f>
        <v>7.25</v>
      </c>
      <c r="Y3" s="69">
        <f>IF(females!D27&gt;0,females!D27,"")</f>
      </c>
      <c r="Z3" s="69">
        <f>IF(females!D29&gt;0,females!D29,"")</f>
        <v>10.93</v>
      </c>
      <c r="AA3" s="69">
        <f>IF(females!D30&gt;0,females!D30,"")</f>
        <v>8.18</v>
      </c>
      <c r="AB3" s="69">
        <f>IF(females!D31&gt;0,females!D31,"")</f>
      </c>
      <c r="AC3" s="69">
        <f>IF(females!D32&gt;0,females!D32,"")</f>
        <v>10.68</v>
      </c>
      <c r="AD3" s="69">
        <f>IF(females!D33&gt;0,females!D33,"")</f>
        <v>8.04</v>
      </c>
      <c r="AE3" s="69">
        <f>IF(females!D34&gt;0,females!D34,"")</f>
      </c>
      <c r="AF3" s="69">
        <f>IF(females!D36&gt;0,females!D36,"")</f>
      </c>
      <c r="AG3" s="69">
        <f>IF(females!D37&gt;0,females!D37,"")</f>
        <v>8.1</v>
      </c>
      <c r="AH3" s="69">
        <f>IF(females!D38&gt;0,females!D38,"")</f>
      </c>
      <c r="AI3" s="69">
        <f>IF(females!D39&gt;0,females!D39,"")</f>
        <v>12.09</v>
      </c>
      <c r="AJ3" s="69">
        <f>IF(females!D40&gt;0,females!D40,"")</f>
        <v>9.1</v>
      </c>
      <c r="AK3" s="69">
        <f>IF(females!D41&gt;0,females!D41,"")</f>
      </c>
    </row>
    <row r="4" spans="1:37" ht="13.5">
      <c r="A4" s="65" t="str">
        <f aca="true" t="shared" si="0" ref="A4:B16">A$2</f>
        <v>Milnesium bohleberi</v>
      </c>
      <c r="B4" s="89" t="str">
        <f t="shared" si="0"/>
        <v>USA.0</v>
      </c>
      <c r="C4" s="67" t="str">
        <f>females!F1</f>
        <v>3 (15)</v>
      </c>
      <c r="D4" s="68">
        <f>IF(females!F3&gt;0,females!F3,"")</f>
        <v>235.9</v>
      </c>
      <c r="E4" s="69">
        <f>IF(females!F4&gt;0,females!F4,"")</f>
      </c>
      <c r="F4" s="69">
        <f>IF(females!F5&gt;0,females!F5,"")</f>
        <v>3.3</v>
      </c>
      <c r="G4" s="69">
        <f>IF(females!F7&gt;0,females!F7,"")</f>
        <v>20.92</v>
      </c>
      <c r="H4" s="69">
        <f>IF(females!F8&gt;0,females!F8,"")</f>
        <v>15</v>
      </c>
      <c r="I4" s="69">
        <f>IF(females!F9&gt;0,females!F9,"")</f>
        <v>10.66</v>
      </c>
      <c r="J4" s="69">
        <f>IF(females!F10&gt;0,females!F10,"")</f>
        <v>9.52</v>
      </c>
      <c r="K4" s="69">
        <f>IF(females!F11&gt;0,females!F11,"")</f>
        <v>9.5</v>
      </c>
      <c r="L4" s="71">
        <f>IF(females!F12&gt;0,females!F12,"")</f>
        <v>0.4550669216061185</v>
      </c>
      <c r="M4" s="71">
        <f>IF(females!F13&gt;0,females!F13,"")</f>
        <v>0.8911819887429644</v>
      </c>
      <c r="N4" s="69">
        <f>IF(females!F15&gt;0,females!F15,"")</f>
      </c>
      <c r="O4" s="69">
        <f>IF(females!F16&gt;0,females!F16,"")</f>
        <v>8.62</v>
      </c>
      <c r="P4" s="69">
        <f>IF(females!F17&gt;0,females!F17,"")</f>
      </c>
      <c r="Q4" s="69">
        <f>IF(females!F18&gt;0,females!F18,"")</f>
      </c>
      <c r="R4" s="69">
        <f>IF(females!F19&gt;0,females!F19,"")</f>
        <v>7.86</v>
      </c>
      <c r="S4" s="69">
        <f>IF(females!F20&gt;0,females!F20,"")</f>
      </c>
      <c r="T4" s="69">
        <f>IF(females!F22&gt;0,females!F22,"")</f>
      </c>
      <c r="U4" s="69">
        <f>IF(females!F23&gt;0,females!F23,"")</f>
        <v>8.59</v>
      </c>
      <c r="V4" s="69">
        <f>IF(females!F24&gt;0,females!F24,"")</f>
      </c>
      <c r="W4" s="69">
        <f>IF(females!F25&gt;0,females!F25,"")</f>
        <v>10.33</v>
      </c>
      <c r="X4" s="69">
        <f>IF(females!F26&gt;0,females!F26,"")</f>
        <v>8.43</v>
      </c>
      <c r="Y4" s="69">
        <f>IF(females!F27&gt;0,females!F27,"")</f>
      </c>
      <c r="Z4" s="69">
        <f>IF(females!F29&gt;0,females!F29,"")</f>
      </c>
      <c r="AA4" s="69">
        <f>IF(females!F30&gt;0,females!F30,"")</f>
      </c>
      <c r="AB4" s="69">
        <f>IF(females!F31&gt;0,females!F31,"")</f>
      </c>
      <c r="AC4" s="69">
        <f>IF(females!F32&gt;0,females!F32,"")</f>
        <v>10.33</v>
      </c>
      <c r="AD4" s="69">
        <f>IF(females!F33&gt;0,females!F33,"")</f>
      </c>
      <c r="AE4" s="69">
        <f>IF(females!F34&gt;0,females!F34,"")</f>
      </c>
      <c r="AF4" s="69">
        <f>IF(females!F36&gt;0,females!F36,"")</f>
        <v>11.07</v>
      </c>
      <c r="AG4" s="69">
        <f>IF(females!F37&gt;0,females!F37,"")</f>
        <v>8.13</v>
      </c>
      <c r="AH4" s="69">
        <f>IF(females!F38&gt;0,females!F38,"")</f>
      </c>
      <c r="AI4" s="69">
        <f>IF(females!F39&gt;0,females!F39,"")</f>
      </c>
      <c r="AJ4" s="69">
        <f>IF(females!F40&gt;0,females!F40,"")</f>
        <v>8.87</v>
      </c>
      <c r="AK4" s="69">
        <f>IF(females!F41&gt;0,females!F41,"")</f>
      </c>
    </row>
    <row r="5" spans="1:37" ht="13.5">
      <c r="A5" s="65" t="str">
        <f t="shared" si="0"/>
        <v>Milnesium bohleberi</v>
      </c>
      <c r="B5" s="89" t="str">
        <f t="shared" si="0"/>
        <v>USA.0</v>
      </c>
      <c r="C5" s="67" t="str">
        <f>females!H1</f>
        <v>4 (16)</v>
      </c>
      <c r="D5" s="68">
        <f>IF(females!H3&gt;0,females!H3,"")</f>
        <v>236</v>
      </c>
      <c r="E5" s="69">
        <f>IF(females!H4&gt;0,females!H4,"")</f>
      </c>
      <c r="F5" s="69">
        <f>IF(females!H5&gt;0,females!H5,"")</f>
        <v>3</v>
      </c>
      <c r="G5" s="69">
        <f>IF(females!H7&gt;0,females!H7,"")</f>
        <v>20.5</v>
      </c>
      <c r="H5" s="69">
        <f>IF(females!H8&gt;0,females!H8,"")</f>
        <v>14.7</v>
      </c>
      <c r="I5" s="69">
        <f>IF(females!H9&gt;0,females!H9,"")</f>
        <v>9.55</v>
      </c>
      <c r="J5" s="69">
        <f>IF(females!H10&gt;0,females!H10,"")</f>
        <v>9.4</v>
      </c>
      <c r="K5" s="69">
        <f>IF(females!H11&gt;0,females!H11,"")</f>
        <v>9.5</v>
      </c>
      <c r="L5" s="71">
        <f>IF(females!H12&gt;0,females!H12,"")</f>
        <v>0.4585365853658537</v>
      </c>
      <c r="M5" s="71">
        <f>IF(females!H13&gt;0,females!H13,"")</f>
        <v>0.9947643979057591</v>
      </c>
      <c r="N5" s="69">
        <f>IF(females!H15&gt;0,females!H15,"")</f>
        <v>10.01</v>
      </c>
      <c r="O5" s="69">
        <f>IF(females!H16&gt;0,females!H16,"")</f>
        <v>8.6</v>
      </c>
      <c r="P5" s="69">
        <f>IF(females!H17&gt;0,females!H17,"")</f>
      </c>
      <c r="Q5" s="69">
        <f>IF(females!H18&gt;0,females!H18,"")</f>
        <v>10.1</v>
      </c>
      <c r="R5" s="69">
        <f>IF(females!H19&gt;0,females!H19,"")</f>
        <v>8</v>
      </c>
      <c r="S5" s="69">
        <f>IF(females!H20&gt;0,females!H20,"")</f>
      </c>
      <c r="T5" s="69">
        <f>IF(females!H22&gt;0,females!H22,"")</f>
        <v>10.8</v>
      </c>
      <c r="U5" s="69">
        <f>IF(females!H23&gt;0,females!H23,"")</f>
        <v>8</v>
      </c>
      <c r="V5" s="69">
        <f>IF(females!H24&gt;0,females!H24,"")</f>
      </c>
      <c r="W5" s="69">
        <f>IF(females!H25&gt;0,females!H25,"")</f>
        <v>10.35</v>
      </c>
      <c r="X5" s="69">
        <f>IF(females!H26&gt;0,females!H26,"")</f>
        <v>7.67</v>
      </c>
      <c r="Y5" s="69">
        <f>IF(females!H27&gt;0,females!H27,"")</f>
      </c>
      <c r="Z5" s="69">
        <f>IF(females!H29&gt;0,females!H29,"")</f>
        <v>9.8</v>
      </c>
      <c r="AA5" s="69">
        <f>IF(females!H30&gt;0,females!H30,"")</f>
        <v>7.8</v>
      </c>
      <c r="AB5" s="69">
        <f>IF(females!H31&gt;0,females!H31,"")</f>
      </c>
      <c r="AC5" s="69">
        <f>IF(females!H32&gt;0,females!H32,"")</f>
        <v>9.9</v>
      </c>
      <c r="AD5" s="69">
        <f>IF(females!H33&gt;0,females!H33,"")</f>
        <v>7.5</v>
      </c>
      <c r="AE5" s="69">
        <f>IF(females!H34&gt;0,females!H34,"")</f>
      </c>
      <c r="AF5" s="69">
        <f>IF(females!H36&gt;0,females!H36,"")</f>
        <v>11.64</v>
      </c>
      <c r="AG5" s="69">
        <f>IF(females!H37&gt;0,females!H37,"")</f>
        <v>8.56</v>
      </c>
      <c r="AH5" s="69">
        <f>IF(females!H38&gt;0,females!H38,"")</f>
      </c>
      <c r="AI5" s="69">
        <f>IF(females!H39&gt;0,females!H39,"")</f>
        <v>12.5</v>
      </c>
      <c r="AJ5" s="69">
        <f>IF(females!H40&gt;0,females!H40,"")</f>
        <v>8.73</v>
      </c>
      <c r="AK5" s="69">
        <f>IF(females!H41&gt;0,females!H41,"")</f>
      </c>
    </row>
    <row r="6" spans="1:37" ht="13.5">
      <c r="A6" s="65" t="str">
        <f t="shared" si="0"/>
        <v>Milnesium bohleberi</v>
      </c>
      <c r="B6" s="89" t="str">
        <f t="shared" si="0"/>
        <v>USA.0</v>
      </c>
      <c r="C6" s="67" t="str">
        <f>females!J1</f>
        <v>5 (17)</v>
      </c>
      <c r="D6" s="68">
        <f>IF(females!J3&gt;0,females!J3,"")</f>
        <v>289</v>
      </c>
      <c r="E6" s="69">
        <f>IF(females!J4&gt;0,females!J4,"")</f>
      </c>
      <c r="F6" s="69">
        <f>IF(females!J5&gt;0,females!J5,"")</f>
      </c>
      <c r="G6" s="69">
        <f>IF(females!J7&gt;0,females!J7,"")</f>
        <v>17.89</v>
      </c>
      <c r="H6" s="69">
        <f>IF(females!J8&gt;0,females!J8,"")</f>
        <v>12.95</v>
      </c>
      <c r="I6" s="69">
        <f>IF(females!J9&gt;0,females!J9,"")</f>
        <v>9.84</v>
      </c>
      <c r="J6" s="69">
        <f>IF(females!J10&gt;0,females!J10,"")</f>
        <v>9.32</v>
      </c>
      <c r="K6" s="69">
        <f>IF(females!J11&gt;0,females!J11,"")</f>
        <v>9.6</v>
      </c>
      <c r="L6" s="71">
        <f>IF(females!J12&gt;0,females!J12,"")</f>
        <v>0.5209614309670206</v>
      </c>
      <c r="M6" s="71">
        <f>IF(females!J13&gt;0,females!J13,"")</f>
        <v>0.975609756097561</v>
      </c>
      <c r="N6" s="69">
        <f>IF(females!J15&gt;0,females!J15,"")</f>
        <v>9.6</v>
      </c>
      <c r="O6" s="69">
        <f>IF(females!J16&gt;0,females!J16,"")</f>
        <v>8.48</v>
      </c>
      <c r="P6" s="69">
        <f>IF(females!J17&gt;0,females!J17,"")</f>
      </c>
      <c r="Q6" s="69">
        <f>IF(females!J18&gt;0,females!J18,"")</f>
        <v>9.4</v>
      </c>
      <c r="R6" s="69">
        <f>IF(females!J19&gt;0,females!J19,"")</f>
        <v>7.99</v>
      </c>
      <c r="S6" s="69">
        <f>IF(females!J20&gt;0,females!J20,"")</f>
      </c>
      <c r="T6" s="69">
        <f>IF(females!J22&gt;0,females!J22,"")</f>
        <v>10</v>
      </c>
      <c r="U6" s="69">
        <f>IF(females!J23&gt;0,females!J23,"")</f>
        <v>8.16</v>
      </c>
      <c r="V6" s="69">
        <f>IF(females!J24&gt;0,females!J24,"")</f>
      </c>
      <c r="W6" s="69">
        <f>IF(females!J25&gt;0,females!J25,"")</f>
        <v>10.1</v>
      </c>
      <c r="X6" s="69">
        <f>IF(females!J26&gt;0,females!J26,"")</f>
        <v>7.44</v>
      </c>
      <c r="Y6" s="69">
        <f>IF(females!J27&gt;0,females!J27,"")</f>
      </c>
      <c r="Z6" s="69">
        <f>IF(females!J29&gt;0,females!J29,"")</f>
        <v>10.2</v>
      </c>
      <c r="AA6" s="69">
        <f>IF(females!J30&gt;0,females!J30,"")</f>
        <v>7.5</v>
      </c>
      <c r="AB6" s="69">
        <f>IF(females!J31&gt;0,females!J31,"")</f>
      </c>
      <c r="AC6" s="69">
        <f>IF(females!J32&gt;0,females!J32,"")</f>
        <v>10.35</v>
      </c>
      <c r="AD6" s="69">
        <f>IF(females!J33&gt;0,females!J33,"")</f>
        <v>7.18</v>
      </c>
      <c r="AE6" s="69">
        <f>IF(females!J34&gt;0,females!J34,"")</f>
      </c>
      <c r="AF6" s="69">
        <f>IF(females!J36&gt;0,females!J36,"")</f>
      </c>
      <c r="AG6" s="69">
        <f>IF(females!J37&gt;0,females!J37,"")</f>
        <v>8.2</v>
      </c>
      <c r="AH6" s="69">
        <f>IF(females!J38&gt;0,females!J38,"")</f>
      </c>
      <c r="AI6" s="69">
        <f>IF(females!J39&gt;0,females!J39,"")</f>
      </c>
      <c r="AJ6" s="69">
        <f>IF(females!J40&gt;0,females!J40,"")</f>
      </c>
      <c r="AK6" s="69">
        <f>IF(females!J41&gt;0,females!J41,"")</f>
      </c>
    </row>
    <row r="7" spans="1:37" ht="13.5">
      <c r="A7" s="65" t="str">
        <f t="shared" si="0"/>
        <v>Milnesium bohleberi</v>
      </c>
      <c r="B7" s="89" t="str">
        <f t="shared" si="0"/>
        <v>USA.0</v>
      </c>
      <c r="C7" s="67" t="str">
        <f>females!L1</f>
        <v>6 (18</v>
      </c>
      <c r="D7" s="68">
        <f>IF(females!L3&gt;0,females!L3,"")</f>
        <v>288.9</v>
      </c>
      <c r="E7" s="69">
        <f>IF(females!L4&gt;0,females!L4,"")</f>
        <v>3.09</v>
      </c>
      <c r="F7" s="69">
        <f>IF(females!L5&gt;0,females!L5,"")</f>
        <v>3.24</v>
      </c>
      <c r="G7" s="69">
        <f>IF(females!L7&gt;0,females!L7,"")</f>
        <v>20.44</v>
      </c>
      <c r="H7" s="69">
        <f>IF(females!L8&gt;0,females!L8,"")</f>
        <v>14.76</v>
      </c>
      <c r="I7" s="69">
        <f>IF(females!L9&gt;0,females!L9,"")</f>
        <v>10.6</v>
      </c>
      <c r="J7" s="69">
        <f>IF(females!L10&gt;0,females!L10,"")</f>
        <v>9.9</v>
      </c>
      <c r="K7" s="69">
        <f>IF(females!L11&gt;0,females!L11,"")</f>
        <v>9.6</v>
      </c>
      <c r="L7" s="71">
        <f>IF(females!L12&gt;0,females!L12,"")</f>
        <v>0.4843444227005871</v>
      </c>
      <c r="M7" s="71">
        <f>IF(females!L13&gt;0,females!L13,"")</f>
        <v>0.9056603773584906</v>
      </c>
      <c r="N7" s="69">
        <f>IF(females!L15&gt;0,females!L15,"")</f>
        <v>10.43</v>
      </c>
      <c r="O7" s="69">
        <f>IF(females!L16&gt;0,females!L16,"")</f>
        <v>8</v>
      </c>
      <c r="P7" s="69">
        <f>IF(females!L17&gt;0,females!L17,"")</f>
      </c>
      <c r="Q7" s="69">
        <f>IF(females!L18&gt;0,females!L18,"")</f>
        <v>10.33</v>
      </c>
      <c r="R7" s="69">
        <f>IF(females!L19&gt;0,females!L19,"")</f>
        <v>7.34</v>
      </c>
      <c r="S7" s="69">
        <f>IF(females!L20&gt;0,females!L20,"")</f>
      </c>
      <c r="T7" s="69">
        <f>IF(females!L22&gt;0,females!L22,"")</f>
        <v>10.7</v>
      </c>
      <c r="U7" s="69">
        <f>IF(females!L23&gt;0,females!L23,"")</f>
        <v>7.9</v>
      </c>
      <c r="V7" s="69">
        <f>IF(females!L24&gt;0,females!L24,"")</f>
      </c>
      <c r="W7" s="69">
        <f>IF(females!L25&gt;0,females!L25,"")</f>
      </c>
      <c r="X7" s="69">
        <f>IF(females!L26&gt;0,females!L26,"")</f>
        <v>7.49</v>
      </c>
      <c r="Y7" s="69">
        <f>IF(females!L27&gt;0,females!L27,"")</f>
      </c>
      <c r="Z7" s="69">
        <f>IF(females!L29&gt;0,females!L29,"")</f>
        <v>11.09</v>
      </c>
      <c r="AA7" s="69">
        <f>IF(females!L30&gt;0,females!L30,"")</f>
        <v>9.2</v>
      </c>
      <c r="AB7" s="69">
        <f>IF(females!L31&gt;0,females!L31,"")</f>
      </c>
      <c r="AC7" s="69">
        <f>IF(females!L32&gt;0,females!L32,"")</f>
        <v>10.38</v>
      </c>
      <c r="AD7" s="69">
        <f>IF(females!L33&gt;0,females!L33,"")</f>
        <v>7.95</v>
      </c>
      <c r="AE7" s="69">
        <f>IF(females!L34&gt;0,females!L34,"")</f>
      </c>
      <c r="AF7" s="69">
        <f>IF(females!L36&gt;0,females!L36,"")</f>
      </c>
      <c r="AG7" s="69">
        <f>IF(females!L37&gt;0,females!L37,"")</f>
        <v>8.17</v>
      </c>
      <c r="AH7" s="69">
        <f>IF(females!L38&gt;0,females!L38,"")</f>
      </c>
      <c r="AI7" s="69">
        <f>IF(females!L39&gt;0,females!L39,"")</f>
      </c>
      <c r="AJ7" s="69">
        <f>IF(females!L40&gt;0,females!L40,"")</f>
        <v>8.6</v>
      </c>
      <c r="AK7" s="69">
        <f>IF(females!L41&gt;0,females!L41,"")</f>
      </c>
    </row>
    <row r="8" spans="1:37" ht="13.5">
      <c r="A8" s="65" t="str">
        <f t="shared" si="0"/>
        <v>Milnesium bohleberi</v>
      </c>
      <c r="B8" s="89" t="str">
        <f t="shared" si="0"/>
        <v>USA.0</v>
      </c>
      <c r="C8" s="67" t="str">
        <f>females!N1</f>
        <v>7 (19)</v>
      </c>
      <c r="D8" s="68">
        <f>IF(females!N3&gt;0,females!N3,"")</f>
        <v>250</v>
      </c>
      <c r="E8" s="69">
        <f>IF(females!N4&gt;0,females!N4,"")</f>
      </c>
      <c r="F8" s="69">
        <f>IF(females!N5&gt;0,females!N5,"")</f>
      </c>
      <c r="G8" s="69">
        <f>IF(females!N7&gt;0,females!N7,"")</f>
        <v>21.43</v>
      </c>
      <c r="H8" s="69">
        <f>IF(females!N8&gt;0,females!N8,"")</f>
        <v>14</v>
      </c>
      <c r="I8" s="69">
        <f>IF(females!N9&gt;0,females!N9,"")</f>
        <v>11.17</v>
      </c>
      <c r="J8" s="69">
        <f>IF(females!N10&gt;0,females!N10,"")</f>
        <v>9.76</v>
      </c>
      <c r="K8" s="69">
        <f>IF(females!N11&gt;0,females!N11,"")</f>
        <v>9.8</v>
      </c>
      <c r="L8" s="71">
        <f>IF(females!N12&gt;0,females!N12,"")</f>
        <v>0.4554363042463836</v>
      </c>
      <c r="M8" s="71">
        <f>IF(females!N13&gt;0,females!N13,"")</f>
        <v>0.8773500447627575</v>
      </c>
      <c r="N8" s="69">
        <f>IF(females!N15&gt;0,females!N15,"")</f>
        <v>11.2</v>
      </c>
      <c r="O8" s="69">
        <f>IF(females!N16&gt;0,females!N16,"")</f>
        <v>8.65</v>
      </c>
      <c r="P8" s="69">
        <f>IF(females!N17&gt;0,females!N17,"")</f>
      </c>
      <c r="Q8" s="69">
        <f>IF(females!N18&gt;0,females!N18,"")</f>
        <v>10.3</v>
      </c>
      <c r="R8" s="69">
        <f>IF(females!N19&gt;0,females!N19,"")</f>
        <v>8.2</v>
      </c>
      <c r="S8" s="69">
        <f>IF(females!N20&gt;0,females!N20,"")</f>
      </c>
      <c r="T8" s="69">
        <f>IF(females!N22&gt;0,females!N22,"")</f>
        <v>11.6</v>
      </c>
      <c r="U8" s="69">
        <f>IF(females!N23&gt;0,females!N23,"")</f>
        <v>9</v>
      </c>
      <c r="V8" s="69">
        <f>IF(females!N24&gt;0,females!N24,"")</f>
      </c>
      <c r="W8" s="69">
        <f>IF(females!N25&gt;0,females!N25,"")</f>
        <v>10.95</v>
      </c>
      <c r="X8" s="69">
        <f>IF(females!N26&gt;0,females!N26,"")</f>
        <v>9</v>
      </c>
      <c r="Y8" s="69">
        <f>IF(females!N27&gt;0,females!N27,"")</f>
      </c>
      <c r="Z8" s="69">
        <f>IF(females!N29&gt;0,females!N29,"")</f>
        <v>10.75</v>
      </c>
      <c r="AA8" s="69">
        <f>IF(females!N30&gt;0,females!N30,"")</f>
        <v>8.91</v>
      </c>
      <c r="AB8" s="69">
        <f>IF(females!N31&gt;0,females!N31,"")</f>
      </c>
      <c r="AC8" s="69">
        <f>IF(females!N32&gt;0,females!N32,"")</f>
        <v>10.55</v>
      </c>
      <c r="AD8" s="69">
        <f>IF(females!N33&gt;0,females!N33,"")</f>
        <v>8.69</v>
      </c>
      <c r="AE8" s="69">
        <f>IF(females!N34&gt;0,females!N34,"")</f>
      </c>
      <c r="AF8" s="69">
        <f>IF(females!N36&gt;0,females!N36,"")</f>
        <v>12.4</v>
      </c>
      <c r="AG8" s="69">
        <f>IF(females!N37&gt;0,females!N37,"")</f>
        <v>9.53</v>
      </c>
      <c r="AH8" s="69">
        <f>IF(females!N38&gt;0,females!N38,"")</f>
      </c>
      <c r="AI8" s="69">
        <f>IF(females!N39&gt;0,females!N39,"")</f>
        <v>12.7</v>
      </c>
      <c r="AJ8" s="69">
        <f>IF(females!N40&gt;0,females!N40,"")</f>
        <v>10.2</v>
      </c>
      <c r="AK8" s="69">
        <f>IF(females!N41&gt;0,females!N41,"")</f>
      </c>
    </row>
    <row r="9" spans="1:37" ht="13.5">
      <c r="A9" s="65" t="str">
        <f t="shared" si="0"/>
        <v>Milnesium bohleberi</v>
      </c>
      <c r="B9" s="89" t="str">
        <f t="shared" si="0"/>
        <v>USA.0</v>
      </c>
      <c r="C9" s="67" t="str">
        <f>females!P1</f>
        <v>8 (20)</v>
      </c>
      <c r="D9" s="68">
        <f>IF(females!P3&gt;0,females!P3,"")</f>
        <v>243</v>
      </c>
      <c r="E9" s="69">
        <f>IF(females!P4&gt;0,females!P4,"")</f>
      </c>
      <c r="F9" s="69">
        <f>IF(females!P5&gt;0,females!P5,"")</f>
      </c>
      <c r="G9" s="69">
        <f>IF(females!P7&gt;0,females!P7,"")</f>
        <v>20.84</v>
      </c>
      <c r="H9" s="69">
        <f>IF(females!P8&gt;0,females!P8,"")</f>
        <v>15.06</v>
      </c>
      <c r="I9" s="69">
        <f>IF(females!P9&gt;0,females!P9,"")</f>
        <v>10.96</v>
      </c>
      <c r="J9" s="69">
        <f>IF(females!P10&gt;0,females!P10,"")</f>
        <v>9.7</v>
      </c>
      <c r="K9" s="69">
        <f>IF(females!P11&gt;0,females!P11,"")</f>
        <v>10.2</v>
      </c>
      <c r="L9" s="71">
        <f>IF(females!P12&gt;0,females!P12,"")</f>
        <v>0.4654510556621881</v>
      </c>
      <c r="M9" s="71">
        <f>IF(females!P13&gt;0,females!P13,"")</f>
        <v>0.9306569343065693</v>
      </c>
      <c r="N9" s="69">
        <f>IF(females!P15&gt;0,females!P15,"")</f>
        <v>10.16</v>
      </c>
      <c r="O9" s="69">
        <f>IF(females!P16&gt;0,females!P16,"")</f>
      </c>
      <c r="P9" s="69">
        <f>IF(females!P17&gt;0,females!P17,"")</f>
      </c>
      <c r="Q9" s="69">
        <f>IF(females!P18&gt;0,females!P18,"")</f>
        <v>9.12</v>
      </c>
      <c r="R9" s="69">
        <f>IF(females!P19&gt;0,females!P19,"")</f>
      </c>
      <c r="S9" s="69">
        <f>IF(females!P20&gt;0,females!P20,"")</f>
      </c>
      <c r="T9" s="69">
        <f>IF(females!P22&gt;0,females!P22,"")</f>
        <v>10.25</v>
      </c>
      <c r="U9" s="69">
        <f>IF(females!P23&gt;0,females!P23,"")</f>
        <v>8.16</v>
      </c>
      <c r="V9" s="69">
        <f>IF(females!P24&gt;0,females!P24,"")</f>
      </c>
      <c r="W9" s="69">
        <f>IF(females!P25&gt;0,females!P25,"")</f>
        <v>9.99</v>
      </c>
      <c r="X9" s="69">
        <f>IF(females!P26&gt;0,females!P26,"")</f>
        <v>7.25</v>
      </c>
      <c r="Y9" s="69">
        <f>IF(females!P27&gt;0,females!P27,"")</f>
      </c>
      <c r="Z9" s="69">
        <f>IF(females!P29&gt;0,females!P29,"")</f>
        <v>10.48</v>
      </c>
      <c r="AA9" s="69">
        <f>IF(females!P30&gt;0,females!P30,"")</f>
        <v>8.69</v>
      </c>
      <c r="AB9" s="69">
        <f>IF(females!P31&gt;0,females!P31,"")</f>
      </c>
      <c r="AC9" s="69">
        <f>IF(females!P32&gt;0,females!P32,"")</f>
        <v>10.27</v>
      </c>
      <c r="AD9" s="69">
        <f>IF(females!P33&gt;0,females!P33,"")</f>
      </c>
      <c r="AE9" s="69">
        <f>IF(females!P34&gt;0,females!P34,"")</f>
      </c>
      <c r="AF9" s="69">
        <f>IF(females!P36&gt;0,females!P36,"")</f>
        <v>11.89</v>
      </c>
      <c r="AG9" s="69">
        <f>IF(females!P37&gt;0,females!P37,"")</f>
        <v>7.81</v>
      </c>
      <c r="AH9" s="69">
        <f>IF(females!P38&gt;0,females!P38,"")</f>
      </c>
      <c r="AI9" s="69">
        <f>IF(females!P39&gt;0,females!P39,"")</f>
        <v>12.27</v>
      </c>
      <c r="AJ9" s="69">
        <f>IF(females!P40&gt;0,females!P40,"")</f>
        <v>8.75</v>
      </c>
      <c r="AK9" s="69">
        <f>IF(females!P41&gt;0,females!P41,"")</f>
      </c>
    </row>
    <row r="10" spans="1:37" ht="13.5">
      <c r="A10" s="65" t="str">
        <f t="shared" si="0"/>
        <v>Milnesium bohleberi</v>
      </c>
      <c r="B10" s="89" t="str">
        <f t="shared" si="0"/>
        <v>USA.0</v>
      </c>
      <c r="C10" s="67" t="str">
        <f>females!R1</f>
        <v>9 (21)</v>
      </c>
      <c r="D10" s="68">
        <f>IF(females!R3&gt;0,females!R3,"")</f>
        <v>216</v>
      </c>
      <c r="E10" s="69">
        <f>IF(females!R4&gt;0,females!R4,"")</f>
      </c>
      <c r="F10" s="69">
        <f>IF(females!R5&gt;0,females!R5,"")</f>
      </c>
      <c r="G10" s="69">
        <f>IF(females!R7&gt;0,females!R7,"")</f>
        <v>20</v>
      </c>
      <c r="H10" s="69">
        <f>IF(females!R8&gt;0,females!R8,"")</f>
        <v>14.7</v>
      </c>
      <c r="I10" s="69">
        <f>IF(females!R9&gt;0,females!R9,"")</f>
        <v>10.11</v>
      </c>
      <c r="J10" s="69">
        <f>IF(females!R10&gt;0,females!R10,"")</f>
        <v>9.15</v>
      </c>
      <c r="K10" s="69">
        <f>IF(females!R11&gt;0,females!R11,"")</f>
        <v>9.13</v>
      </c>
      <c r="L10" s="71">
        <f>IF(females!R12&gt;0,females!R12,"")</f>
        <v>0.4575</v>
      </c>
      <c r="M10" s="71">
        <f>IF(females!R13&gt;0,females!R13,"")</f>
        <v>0.9030662710187934</v>
      </c>
      <c r="N10" s="69">
        <f>IF(females!R15&gt;0,females!R15,"")</f>
        <v>10.6</v>
      </c>
      <c r="O10" s="69">
        <f>IF(females!R16&gt;0,females!R16,"")</f>
        <v>8.34</v>
      </c>
      <c r="P10" s="69">
        <f>IF(females!R17&gt;0,females!R17,"")</f>
      </c>
      <c r="Q10" s="69">
        <f>IF(females!R18&gt;0,females!R18,"")</f>
        <v>10.2</v>
      </c>
      <c r="R10" s="69">
        <f>IF(females!R19&gt;0,females!R19,"")</f>
        <v>7.42</v>
      </c>
      <c r="S10" s="69">
        <f>IF(females!R20&gt;0,females!R20,"")</f>
      </c>
      <c r="T10" s="69">
        <f>IF(females!R22&gt;0,females!R22,"")</f>
        <v>11.04</v>
      </c>
      <c r="U10" s="69">
        <f>IF(females!R23&gt;0,females!R23,"")</f>
        <v>8.28</v>
      </c>
      <c r="V10" s="69">
        <f>IF(females!R24&gt;0,females!R24,"")</f>
      </c>
      <c r="W10" s="69">
        <f>IF(females!R25&gt;0,females!R25,"")</f>
        <v>10.77</v>
      </c>
      <c r="X10" s="69">
        <f>IF(females!R26&gt;0,females!R26,"")</f>
        <v>7.48</v>
      </c>
      <c r="Y10" s="69">
        <f>IF(females!R27&gt;0,females!R27,"")</f>
      </c>
      <c r="Z10" s="69">
        <f>IF(females!R29&gt;0,females!R29,"")</f>
        <v>11.01</v>
      </c>
      <c r="AA10" s="69">
        <f>IF(females!R30&gt;0,females!R30,"")</f>
      </c>
      <c r="AB10" s="69">
        <f>IF(females!R31&gt;0,females!R31,"")</f>
      </c>
      <c r="AC10" s="69">
        <f>IF(females!R32&gt;0,females!R32,"")</f>
        <v>10.15</v>
      </c>
      <c r="AD10" s="69">
        <f>IF(females!R33&gt;0,females!R33,"")</f>
      </c>
      <c r="AE10" s="69">
        <f>IF(females!R34&gt;0,females!R34,"")</f>
      </c>
      <c r="AF10" s="69">
        <f>IF(females!R36&gt;0,females!R36,"")</f>
        <v>12.1</v>
      </c>
      <c r="AG10" s="69">
        <f>IF(females!R37&gt;0,females!R37,"")</f>
        <v>8.15</v>
      </c>
      <c r="AH10" s="69">
        <f>IF(females!R38&gt;0,females!R38,"")</f>
      </c>
      <c r="AI10" s="69">
        <f>IF(females!R39&gt;0,females!R39,"")</f>
        <v>12.6</v>
      </c>
      <c r="AJ10" s="69">
        <f>IF(females!R40&gt;0,females!R40,"")</f>
        <v>8.5</v>
      </c>
      <c r="AK10" s="69">
        <f>IF(females!R41&gt;0,females!R41,"")</f>
      </c>
    </row>
    <row r="11" spans="1:37" ht="13.5">
      <c r="A11" s="65" t="str">
        <f t="shared" si="0"/>
        <v>Milnesium bohleberi</v>
      </c>
      <c r="B11" s="89" t="str">
        <f t="shared" si="0"/>
        <v>USA.0</v>
      </c>
      <c r="C11" s="67" t="str">
        <f>females!T1</f>
        <v>10 (22)</v>
      </c>
      <c r="D11" s="68">
        <f>IF(females!T3&gt;0,females!T3,"")</f>
        <v>277</v>
      </c>
      <c r="E11" s="69">
        <f>IF(females!T4&gt;0,females!T4,"")</f>
        <v>3.2</v>
      </c>
      <c r="F11" s="69">
        <f>IF(females!T5&gt;0,females!T5,"")</f>
        <v>3.18</v>
      </c>
      <c r="G11" s="69">
        <f>IF(females!T7&gt;0,females!T7,"")</f>
        <v>21.7</v>
      </c>
      <c r="H11" s="69">
        <f>IF(females!T8&gt;0,females!T8,"")</f>
        <v>15.11</v>
      </c>
      <c r="I11" s="69">
        <f>IF(females!T9&gt;0,females!T9,"")</f>
        <v>11.7</v>
      </c>
      <c r="J11" s="69">
        <f>IF(females!T10&gt;0,females!T10,"")</f>
        <v>10.21</v>
      </c>
      <c r="K11" s="69">
        <f>IF(females!T11&gt;0,females!T11,"")</f>
        <v>10</v>
      </c>
      <c r="L11" s="71">
        <f>IF(females!T12&gt;0,females!T12,"")</f>
        <v>0.47050691244239634</v>
      </c>
      <c r="M11" s="71">
        <f>IF(females!T13&gt;0,females!T13,"")</f>
        <v>0.8547008547008548</v>
      </c>
      <c r="N11" s="69">
        <f>IF(females!T15&gt;0,females!T15,"")</f>
        <v>10.12</v>
      </c>
      <c r="O11" s="69">
        <f>IF(females!T16&gt;0,females!T16,"")</f>
        <v>9.12</v>
      </c>
      <c r="P11" s="69">
        <f>IF(females!T17&gt;0,females!T17,"")</f>
      </c>
      <c r="Q11" s="69">
        <f>IF(females!T18&gt;0,females!T18,"")</f>
        <v>9.5</v>
      </c>
      <c r="R11" s="69">
        <f>IF(females!T19&gt;0,females!T19,"")</f>
        <v>8.26</v>
      </c>
      <c r="S11" s="69">
        <f>IF(females!T20&gt;0,females!T20,"")</f>
      </c>
      <c r="T11" s="69">
        <f>IF(females!T22&gt;0,females!T22,"")</f>
        <v>10</v>
      </c>
      <c r="U11" s="69">
        <f>IF(females!T23&gt;0,females!T23,"")</f>
        <v>9.16</v>
      </c>
      <c r="V11" s="69">
        <f>IF(females!T24&gt;0,females!T24,"")</f>
      </c>
      <c r="W11" s="69">
        <f>IF(females!T25&gt;0,females!T25,"")</f>
        <v>10</v>
      </c>
      <c r="X11" s="69">
        <f>IF(females!T26&gt;0,females!T26,"")</f>
        <v>8.55</v>
      </c>
      <c r="Y11" s="69">
        <f>IF(females!T27&gt;0,females!T27,"")</f>
      </c>
      <c r="Z11" s="69">
        <f>IF(females!T29&gt;0,females!T29,"")</f>
        <v>11.4</v>
      </c>
      <c r="AA11" s="69">
        <f>IF(females!T30&gt;0,females!T30,"")</f>
        <v>9.44</v>
      </c>
      <c r="AB11" s="69">
        <f>IF(females!T31&gt;0,females!T31,"")</f>
      </c>
      <c r="AC11" s="69">
        <f>IF(females!T32&gt;0,females!T32,"")</f>
        <v>10.7</v>
      </c>
      <c r="AD11" s="69">
        <f>IF(females!T33&gt;0,females!T33,"")</f>
        <v>8.72</v>
      </c>
      <c r="AE11" s="69">
        <f>IF(females!T34&gt;0,females!T34,"")</f>
      </c>
      <c r="AF11" s="69">
        <f>IF(females!T36&gt;0,females!T36,"")</f>
        <v>12.26</v>
      </c>
      <c r="AG11" s="69">
        <f>IF(females!T37&gt;0,females!T37,"")</f>
        <v>8.43</v>
      </c>
      <c r="AH11" s="69">
        <f>IF(females!T38&gt;0,females!T38,"")</f>
      </c>
      <c r="AI11" s="69">
        <f>IF(females!T39&gt;0,females!T39,"")</f>
        <v>12.5</v>
      </c>
      <c r="AJ11" s="69">
        <f>IF(females!T40&gt;0,females!T40,"")</f>
        <v>9.56</v>
      </c>
      <c r="AK11" s="69">
        <f>IF(females!T41&gt;0,females!T41,"")</f>
      </c>
    </row>
    <row r="12" spans="1:37" ht="13.5">
      <c r="A12" s="65" t="str">
        <f t="shared" si="0"/>
        <v>Milnesium bohleberi</v>
      </c>
      <c r="B12" s="89" t="str">
        <f t="shared" si="0"/>
        <v>USA.0</v>
      </c>
      <c r="C12" s="67" t="str">
        <f>females!V1</f>
        <v>11 (23)</v>
      </c>
      <c r="D12" s="68">
        <f>IF(females!V3&gt;0,females!V3,"")</f>
        <v>260</v>
      </c>
      <c r="E12" s="69">
        <f>IF(females!V4&gt;0,females!V4,"")</f>
      </c>
      <c r="F12" s="69">
        <f>IF(females!V5&gt;0,females!V5,"")</f>
        <v>3.33</v>
      </c>
      <c r="G12" s="69">
        <f>IF(females!V7&gt;0,females!V7,"")</f>
        <v>21.1</v>
      </c>
      <c r="H12" s="69">
        <f>IF(females!V8&gt;0,females!V8,"")</f>
        <v>15.1</v>
      </c>
      <c r="I12" s="69">
        <f>IF(females!V9&gt;0,females!V9,"")</f>
        <v>11.21</v>
      </c>
      <c r="J12" s="69">
        <f>IF(females!V10&gt;0,females!V10,"")</f>
        <v>9.23</v>
      </c>
      <c r="K12" s="69">
        <f>IF(females!V11&gt;0,females!V11,"")</f>
        <v>10.1</v>
      </c>
      <c r="L12" s="71">
        <f>IF(females!V12&gt;0,females!V12,"")</f>
        <v>0.4374407582938388</v>
      </c>
      <c r="M12" s="71">
        <f>IF(females!V13&gt;0,females!V13,"")</f>
        <v>0.9009812667261373</v>
      </c>
      <c r="N12" s="69">
        <f>IF(females!V15&gt;0,females!V15,"")</f>
        <v>9.5</v>
      </c>
      <c r="O12" s="69">
        <f>IF(females!V16&gt;0,females!V16,"")</f>
        <v>8</v>
      </c>
      <c r="P12" s="69">
        <f>IF(females!V17&gt;0,females!V17,"")</f>
      </c>
      <c r="Q12" s="69">
        <f>IF(females!V18&gt;0,females!V18,"")</f>
      </c>
      <c r="R12" s="69">
        <f>IF(females!V19&gt;0,females!V19,"")</f>
        <v>7.7</v>
      </c>
      <c r="S12" s="69">
        <f>IF(females!V20&gt;0,females!V20,"")</f>
      </c>
      <c r="T12" s="69">
        <f>IF(females!V22&gt;0,females!V22,"")</f>
        <v>9.8</v>
      </c>
      <c r="U12" s="69">
        <f>IF(females!V23&gt;0,females!V23,"")</f>
        <v>8.06</v>
      </c>
      <c r="V12" s="69">
        <f>IF(females!V24&gt;0,females!V24,"")</f>
      </c>
      <c r="W12" s="69">
        <f>IF(females!V25&gt;0,females!V25,"")</f>
        <v>9.7</v>
      </c>
      <c r="X12" s="69">
        <f>IF(females!V26&gt;0,females!V26,"")</f>
        <v>7.84</v>
      </c>
      <c r="Y12" s="69">
        <f>IF(females!V27&gt;0,females!V27,"")</f>
      </c>
      <c r="Z12" s="69">
        <f>IF(females!V29&gt;0,females!V29,"")</f>
        <v>9.8</v>
      </c>
      <c r="AA12" s="69">
        <f>IF(females!V30&gt;0,females!V30,"")</f>
        <v>8.31</v>
      </c>
      <c r="AB12" s="69">
        <f>IF(females!V31&gt;0,females!V31,"")</f>
      </c>
      <c r="AC12" s="69">
        <f>IF(females!V32&gt;0,females!V32,"")</f>
        <v>10.1</v>
      </c>
      <c r="AD12" s="69">
        <f>IF(females!V33&gt;0,females!V33,"")</f>
        <v>7.53</v>
      </c>
      <c r="AE12" s="69">
        <f>IF(females!V34&gt;0,females!V34,"")</f>
      </c>
      <c r="AF12" s="69">
        <f>IF(females!V36&gt;0,females!V36,"")</f>
        <v>10.75</v>
      </c>
      <c r="AG12" s="69">
        <f>IF(females!V37&gt;0,females!V37,"")</f>
        <v>8.6</v>
      </c>
      <c r="AH12" s="69">
        <f>IF(females!V38&gt;0,females!V38,"")</f>
      </c>
      <c r="AI12" s="69">
        <f>IF(females!V39&gt;0,females!V39,"")</f>
        <v>11.44</v>
      </c>
      <c r="AJ12" s="69">
        <f>IF(females!V40&gt;0,females!V40,"")</f>
        <v>7.92</v>
      </c>
      <c r="AK12" s="69">
        <f>IF(females!V41&gt;0,females!V41,"")</f>
      </c>
    </row>
    <row r="13" spans="1:37" ht="13.5">
      <c r="A13" s="65" t="str">
        <f t="shared" si="0"/>
        <v>Milnesium bohleberi</v>
      </c>
      <c r="B13" s="89" t="str">
        <f t="shared" si="0"/>
        <v>USA.0</v>
      </c>
      <c r="C13" s="67" t="str">
        <f>females!X1</f>
        <v>12 (24)</v>
      </c>
      <c r="D13" s="68">
        <f>IF(females!X3&gt;0,females!X3,"")</f>
        <v>305</v>
      </c>
      <c r="E13" s="69">
        <f>IF(females!X4&gt;0,females!X4,"")</f>
      </c>
      <c r="F13" s="69">
        <f>IF(females!X5&gt;0,females!X5,"")</f>
        <v>3.2</v>
      </c>
      <c r="G13" s="69">
        <f>IF(females!X7&gt;0,females!X7,"")</f>
        <v>21.7</v>
      </c>
      <c r="H13" s="69">
        <f>IF(females!X8&gt;0,females!X8,"")</f>
        <v>15.65</v>
      </c>
      <c r="I13" s="69">
        <f>IF(females!X9&gt;0,females!X9,"")</f>
        <v>12.13</v>
      </c>
      <c r="J13" s="69">
        <f>IF(females!X10&gt;0,females!X10,"")</f>
        <v>10.7</v>
      </c>
      <c r="K13" s="69">
        <f>IF(females!X11&gt;0,females!X11,"")</f>
        <v>10</v>
      </c>
      <c r="L13" s="71">
        <f>IF(females!X12&gt;0,females!X12,"")</f>
        <v>0.4930875576036866</v>
      </c>
      <c r="M13" s="71">
        <f>IF(females!X13&gt;0,females!X13,"")</f>
        <v>0.8244023083264632</v>
      </c>
      <c r="N13" s="69">
        <f>IF(females!X15&gt;0,females!X15,"")</f>
        <v>10.49</v>
      </c>
      <c r="O13" s="69">
        <f>IF(females!X16&gt;0,females!X16,"")</f>
        <v>8.8</v>
      </c>
      <c r="P13" s="69">
        <f>IF(females!X17&gt;0,females!X17,"")</f>
      </c>
      <c r="Q13" s="69">
        <f>IF(females!X18&gt;0,females!X18,"")</f>
        <v>10.13</v>
      </c>
      <c r="R13" s="69">
        <f>IF(females!X19&gt;0,females!X19,"")</f>
        <v>9.05</v>
      </c>
      <c r="S13" s="69">
        <f>IF(females!X20&gt;0,females!X20,"")</f>
      </c>
      <c r="T13" s="69">
        <f>IF(females!X22&gt;0,females!X22,"")</f>
        <v>11.05</v>
      </c>
      <c r="U13" s="69">
        <f>IF(females!X23&gt;0,females!X23,"")</f>
        <v>8.39</v>
      </c>
      <c r="V13" s="69">
        <f>IF(females!X24&gt;0,females!X24,"")</f>
      </c>
      <c r="W13" s="69">
        <f>IF(females!X25&gt;0,females!X25,"")</f>
        <v>11.01</v>
      </c>
      <c r="X13" s="69">
        <f>IF(females!X26&gt;0,females!X26,"")</f>
        <v>8.15</v>
      </c>
      <c r="Y13" s="69">
        <f>IF(females!X27&gt;0,females!X27,"")</f>
      </c>
      <c r="Z13" s="69">
        <f>IF(females!X29&gt;0,females!X29,"")</f>
        <v>11.21</v>
      </c>
      <c r="AA13" s="69">
        <f>IF(females!X30&gt;0,females!X30,"")</f>
        <v>8.19</v>
      </c>
      <c r="AB13" s="69">
        <f>IF(females!X31&gt;0,females!X31,"")</f>
      </c>
      <c r="AC13" s="69">
        <f>IF(females!X32&gt;0,females!X32,"")</f>
        <v>10.59</v>
      </c>
      <c r="AD13" s="69">
        <f>IF(females!X33&gt;0,females!X33,"")</f>
        <v>7.85</v>
      </c>
      <c r="AE13" s="69">
        <f>IF(females!X34&gt;0,females!X34,"")</f>
      </c>
      <c r="AF13" s="69">
        <f>IF(females!X36&gt;0,females!X36,"")</f>
        <v>11.5</v>
      </c>
      <c r="AG13" s="69">
        <f>IF(females!X37&gt;0,females!X37,"")</f>
        <v>9.7</v>
      </c>
      <c r="AH13" s="69">
        <f>IF(females!X38&gt;0,females!X38,"")</f>
      </c>
      <c r="AI13" s="69">
        <f>IF(females!X39&gt;0,females!X39,"")</f>
        <v>12</v>
      </c>
      <c r="AJ13" s="69">
        <f>IF(females!X40&gt;0,females!X40,"")</f>
        <v>10.32</v>
      </c>
      <c r="AK13" s="69">
        <f>IF(females!X41&gt;0,females!X41,"")</f>
      </c>
    </row>
    <row r="14" spans="1:37" ht="13.5">
      <c r="A14" s="65" t="str">
        <f t="shared" si="0"/>
        <v>Milnesium bohleberi</v>
      </c>
      <c r="B14" s="89" t="str">
        <f t="shared" si="0"/>
        <v>USA.0</v>
      </c>
      <c r="C14" s="67">
        <f>females!Z1</f>
        <v>13</v>
      </c>
      <c r="D14" s="68">
        <f>IF(females!Z3&gt;0,females!Z3,"")</f>
      </c>
      <c r="E14" s="69">
        <f>IF(females!Z4&gt;0,females!Z4,"")</f>
      </c>
      <c r="F14" s="69">
        <f>IF(females!Z5&gt;0,females!Z5,"")</f>
      </c>
      <c r="G14" s="69">
        <f>IF(females!Z7&gt;0,females!Z7,"")</f>
      </c>
      <c r="H14" s="69">
        <f>IF(females!Z8&gt;0,females!Z8,"")</f>
      </c>
      <c r="I14" s="69">
        <f>IF(females!Z9&gt;0,females!Z9,"")</f>
      </c>
      <c r="J14" s="69">
        <f>IF(females!Z10&gt;0,females!Z10,"")</f>
      </c>
      <c r="K14" s="69">
        <f>IF(females!Z11&gt;0,females!Z11,"")</f>
      </c>
      <c r="L14" s="71">
        <f>IF(females!Z12&gt;0,females!Z12,"")</f>
      </c>
      <c r="M14" s="71">
        <f>IF(females!Z13&gt;0,females!Z13,"")</f>
      </c>
      <c r="N14" s="69">
        <f>IF(females!Z15&gt;0,females!Z15,"")</f>
      </c>
      <c r="O14" s="69">
        <f>IF(females!Z16&gt;0,females!Z16,"")</f>
      </c>
      <c r="P14" s="69">
        <f>IF(females!Z17&gt;0,females!Z17,"")</f>
      </c>
      <c r="Q14" s="69">
        <f>IF(females!Z18&gt;0,females!Z18,"")</f>
      </c>
      <c r="R14" s="69">
        <f>IF(females!Z19&gt;0,females!Z19,"")</f>
      </c>
      <c r="S14" s="69">
        <f>IF(females!Z20&gt;0,females!Z20,"")</f>
      </c>
      <c r="T14" s="69">
        <f>IF(females!Z22&gt;0,females!Z22,"")</f>
      </c>
      <c r="U14" s="69">
        <f>IF(females!Z23&gt;0,females!Z23,"")</f>
      </c>
      <c r="V14" s="69">
        <f>IF(females!Z24&gt;0,females!Z24,"")</f>
      </c>
      <c r="W14" s="69">
        <f>IF(females!Z25&gt;0,females!Z25,"")</f>
      </c>
      <c r="X14" s="69">
        <f>IF(females!Z26&gt;0,females!Z26,"")</f>
      </c>
      <c r="Y14" s="69">
        <f>IF(females!Z27&gt;0,females!Z27,"")</f>
      </c>
      <c r="Z14" s="69">
        <f>IF(females!Z29&gt;0,females!Z29,"")</f>
      </c>
      <c r="AA14" s="69">
        <f>IF(females!Z30&gt;0,females!Z30,"")</f>
      </c>
      <c r="AB14" s="69">
        <f>IF(females!Z31&gt;0,females!Z31,"")</f>
      </c>
      <c r="AC14" s="69">
        <f>IF(females!Z32&gt;0,females!Z32,"")</f>
      </c>
      <c r="AD14" s="69">
        <f>IF(females!Z33&gt;0,females!Z33,"")</f>
      </c>
      <c r="AE14" s="69">
        <f>IF(females!Z34&gt;0,females!Z34,"")</f>
      </c>
      <c r="AF14" s="69">
        <f>IF(females!Z36&gt;0,females!Z36,"")</f>
      </c>
      <c r="AG14" s="69">
        <f>IF(females!Z37&gt;0,females!Z37,"")</f>
      </c>
      <c r="AH14" s="69">
        <f>IF(females!Z38&gt;0,females!Z38,"")</f>
      </c>
      <c r="AI14" s="69">
        <f>IF(females!Z39&gt;0,females!Z39,"")</f>
      </c>
      <c r="AJ14" s="69">
        <f>IF(females!Z40&gt;0,females!Z40,"")</f>
      </c>
      <c r="AK14" s="69">
        <f>IF(females!Z41&gt;0,females!Z41,"")</f>
      </c>
    </row>
    <row r="15" spans="1:37" ht="13.5">
      <c r="A15" s="65" t="str">
        <f t="shared" si="0"/>
        <v>Milnesium bohleberi</v>
      </c>
      <c r="B15" s="89" t="str">
        <f t="shared" si="0"/>
        <v>USA.0</v>
      </c>
      <c r="C15" s="67">
        <f>females!AB1</f>
        <v>14</v>
      </c>
      <c r="D15" s="68">
        <f>IF(females!AB3&gt;0,females!AB3,"")</f>
      </c>
      <c r="E15" s="69">
        <f>IF(females!AB4&gt;0,females!AB4,"")</f>
      </c>
      <c r="F15" s="69">
        <f>IF(females!AB5&gt;0,females!AB5,"")</f>
      </c>
      <c r="G15" s="69">
        <f>IF(females!AB7&gt;0,females!AB7,"")</f>
      </c>
      <c r="H15" s="69">
        <f>IF(females!AB8&gt;0,females!AB8,"")</f>
      </c>
      <c r="I15" s="69">
        <f>IF(females!AB9&gt;0,females!AB9,"")</f>
      </c>
      <c r="J15" s="69">
        <f>IF(females!AB10&gt;0,females!AB10,"")</f>
      </c>
      <c r="K15" s="69">
        <f>IF(females!AB11&gt;0,females!AB11,"")</f>
      </c>
      <c r="L15" s="71">
        <f>IF(females!AB12&gt;0,females!AB12,"")</f>
      </c>
      <c r="M15" s="71">
        <f>IF(females!AB13&gt;0,females!AB13,"")</f>
      </c>
      <c r="N15" s="69">
        <f>IF(females!AB15&gt;0,females!AB15,"")</f>
      </c>
      <c r="O15" s="69">
        <f>IF(females!AB16&gt;0,females!AB16,"")</f>
      </c>
      <c r="P15" s="69">
        <f>IF(females!AB17&gt;0,females!AB17,"")</f>
      </c>
      <c r="Q15" s="69">
        <f>IF(females!AB18&gt;0,females!AB18,"")</f>
      </c>
      <c r="R15" s="69">
        <f>IF(females!AB19&gt;0,females!AB19,"")</f>
      </c>
      <c r="S15" s="69">
        <f>IF(females!AB20&gt;0,females!AB20,"")</f>
      </c>
      <c r="T15" s="69">
        <f>IF(females!AB22&gt;0,females!AB22,"")</f>
      </c>
      <c r="U15" s="69">
        <f>IF(females!AB23&gt;0,females!AB23,"")</f>
      </c>
      <c r="V15" s="69">
        <f>IF(females!AB24&gt;0,females!AB24,"")</f>
      </c>
      <c r="W15" s="69">
        <f>IF(females!AB25&gt;0,females!AB25,"")</f>
      </c>
      <c r="X15" s="69">
        <f>IF(females!AB26&gt;0,females!AB26,"")</f>
      </c>
      <c r="Y15" s="69">
        <f>IF(females!AB27&gt;0,females!AB27,"")</f>
      </c>
      <c r="Z15" s="69">
        <f>IF(females!AB29&gt;0,females!AB29,"")</f>
      </c>
      <c r="AA15" s="69">
        <f>IF(females!AB30&gt;0,females!AB30,"")</f>
      </c>
      <c r="AB15" s="69">
        <f>IF(females!AB31&gt;0,females!AB31,"")</f>
      </c>
      <c r="AC15" s="69">
        <f>IF(females!AB32&gt;0,females!AB32,"")</f>
      </c>
      <c r="AD15" s="69">
        <f>IF(females!AB33&gt;0,females!AB33,"")</f>
      </c>
      <c r="AE15" s="69">
        <f>IF(females!AB34&gt;0,females!AB34,"")</f>
      </c>
      <c r="AF15" s="69">
        <f>IF(females!AB36&gt;0,females!AB36,"")</f>
      </c>
      <c r="AG15" s="69">
        <f>IF(females!AB37&gt;0,females!AB37,"")</f>
      </c>
      <c r="AH15" s="69">
        <f>IF(females!AB38&gt;0,females!AB38,"")</f>
      </c>
      <c r="AI15" s="69">
        <f>IF(females!AB39&gt;0,females!AB39,"")</f>
      </c>
      <c r="AJ15" s="69">
        <f>IF(females!AB40&gt;0,females!AB40,"")</f>
      </c>
      <c r="AK15" s="69">
        <f>IF(females!AB41&gt;0,females!AB41,"")</f>
      </c>
    </row>
    <row r="16" spans="1:37" ht="13.5">
      <c r="A16" s="65" t="str">
        <f t="shared" si="0"/>
        <v>Milnesium bohleberi</v>
      </c>
      <c r="B16" s="89" t="str">
        <f t="shared" si="0"/>
        <v>USA.0</v>
      </c>
      <c r="C16" s="67">
        <f>females!AD1</f>
        <v>15</v>
      </c>
      <c r="D16" s="68">
        <f>IF(females!AD3&gt;0,females!AD3,"")</f>
      </c>
      <c r="E16" s="69">
        <f>IF(females!AD4&gt;0,females!AD4,"")</f>
      </c>
      <c r="F16" s="69">
        <f>IF(females!AD5&gt;0,females!AD5,"")</f>
      </c>
      <c r="G16" s="69">
        <f>IF(females!AD7&gt;0,females!AD7,"")</f>
      </c>
      <c r="H16" s="69">
        <f>IF(females!AD8&gt;0,females!AD8,"")</f>
      </c>
      <c r="I16" s="69">
        <f>IF(females!AD9&gt;0,females!AD9,"")</f>
      </c>
      <c r="J16" s="69">
        <f>IF(females!AD10&gt;0,females!AD10,"")</f>
      </c>
      <c r="K16" s="69">
        <f>IF(females!AD11&gt;0,females!AD11,"")</f>
      </c>
      <c r="L16" s="71">
        <f>IF(females!AD12&gt;0,females!AD12,"")</f>
      </c>
      <c r="M16" s="71">
        <f>IF(females!AD13&gt;0,females!AD13,"")</f>
      </c>
      <c r="N16" s="69">
        <f>IF(females!AD15&gt;0,females!AD15,"")</f>
      </c>
      <c r="O16" s="69">
        <f>IF(females!AD16&gt;0,females!AD16,"")</f>
      </c>
      <c r="P16" s="69">
        <f>IF(females!AD17&gt;0,females!AD17,"")</f>
      </c>
      <c r="Q16" s="69">
        <f>IF(females!AD18&gt;0,females!AD18,"")</f>
      </c>
      <c r="R16" s="69">
        <f>IF(females!AD19&gt;0,females!AD19,"")</f>
      </c>
      <c r="S16" s="69">
        <f>IF(females!AD20&gt;0,females!AD20,"")</f>
      </c>
      <c r="T16" s="69">
        <f>IF(females!AD22&gt;0,females!AD22,"")</f>
      </c>
      <c r="U16" s="69">
        <f>IF(females!AD23&gt;0,females!AD23,"")</f>
      </c>
      <c r="V16" s="69">
        <f>IF(females!AD24&gt;0,females!AD24,"")</f>
      </c>
      <c r="W16" s="69">
        <f>IF(females!AD25&gt;0,females!AD25,"")</f>
      </c>
      <c r="X16" s="69">
        <f>IF(females!AD26&gt;0,females!AD26,"")</f>
      </c>
      <c r="Y16" s="69">
        <f>IF(females!AD27&gt;0,females!AD27,"")</f>
      </c>
      <c r="Z16" s="69">
        <f>IF(females!AD29&gt;0,females!AD29,"")</f>
      </c>
      <c r="AA16" s="69">
        <f>IF(females!AD30&gt;0,females!AD30,"")</f>
      </c>
      <c r="AB16" s="69">
        <f>IF(females!AD31&gt;0,females!AD31,"")</f>
      </c>
      <c r="AC16" s="69">
        <f>IF(females!AD32&gt;0,females!AD32,"")</f>
      </c>
      <c r="AD16" s="69">
        <f>IF(females!AD33&gt;0,females!AD33,"")</f>
      </c>
      <c r="AE16" s="69">
        <f>IF(females!AD34&gt;0,females!AD34,"")</f>
      </c>
      <c r="AF16" s="69">
        <f>IF(females!AD36&gt;0,females!AD36,"")</f>
      </c>
      <c r="AG16" s="69">
        <f>IF(females!AD37&gt;0,females!AD37,"")</f>
      </c>
      <c r="AH16" s="69">
        <f>IF(females!AD38&gt;0,females!AD38,"")</f>
      </c>
      <c r="AI16" s="69">
        <f>IF(females!AD39&gt;0,females!AD39,"")</f>
      </c>
      <c r="AJ16" s="69">
        <f>IF(females!AD40&gt;0,females!AD40,"")</f>
      </c>
      <c r="AK16" s="69">
        <f>IF(females!AD41&gt;0,females!AD41,"")</f>
      </c>
    </row>
  </sheetData>
  <sheetProtection/>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sheetPr>
    <tabColor rgb="FFFF7C80"/>
  </sheetPr>
  <dimension ref="A1:AH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8.50390625" style="56" bestFit="1" customWidth="1"/>
    <col min="2" max="2" width="9.50390625" style="90" bestFit="1" customWidth="1"/>
    <col min="3" max="3" width="9.125" style="55" customWidth="1"/>
    <col min="4" max="34" width="9.125" style="54" customWidth="1"/>
    <col min="35" max="35" width="2.875" style="54" customWidth="1"/>
    <col min="36" max="16384" width="9.125" style="54" customWidth="1"/>
  </cols>
  <sheetData>
    <row r="1" spans="1:34" ht="75">
      <c r="A1" s="65" t="s">
        <v>55</v>
      </c>
      <c r="B1" s="91" t="s">
        <v>56</v>
      </c>
      <c r="C1" s="66" t="s">
        <v>45</v>
      </c>
      <c r="D1" s="86" t="s">
        <v>11</v>
      </c>
      <c r="E1" s="86" t="s">
        <v>12</v>
      </c>
      <c r="F1" s="86" t="s">
        <v>13</v>
      </c>
      <c r="G1" s="87" t="s">
        <v>39</v>
      </c>
      <c r="H1" s="87" t="s">
        <v>40</v>
      </c>
      <c r="I1" s="87" t="s">
        <v>41</v>
      </c>
      <c r="J1" s="87" t="s">
        <v>42</v>
      </c>
      <c r="K1" s="87" t="s">
        <v>57</v>
      </c>
      <c r="L1" s="87" t="s">
        <v>58</v>
      </c>
      <c r="M1" s="87" t="s">
        <v>59</v>
      </c>
      <c r="N1" s="87" t="s">
        <v>60</v>
      </c>
      <c r="O1" s="87" t="s">
        <v>61</v>
      </c>
      <c r="P1" s="87" t="s">
        <v>62</v>
      </c>
      <c r="Q1" s="87" t="s">
        <v>63</v>
      </c>
      <c r="R1" s="87" t="s">
        <v>64</v>
      </c>
      <c r="S1" s="87" t="s">
        <v>65</v>
      </c>
      <c r="T1" s="87" t="s">
        <v>66</v>
      </c>
      <c r="U1" s="87" t="s">
        <v>67</v>
      </c>
      <c r="V1" s="87" t="s">
        <v>68</v>
      </c>
      <c r="W1" s="87" t="s">
        <v>69</v>
      </c>
      <c r="X1" s="87" t="s">
        <v>70</v>
      </c>
      <c r="Y1" s="87" t="s">
        <v>71</v>
      </c>
      <c r="Z1" s="87" t="s">
        <v>72</v>
      </c>
      <c r="AA1" s="87" t="s">
        <v>73</v>
      </c>
      <c r="AB1" s="87" t="s">
        <v>74</v>
      </c>
      <c r="AC1" s="87" t="s">
        <v>75</v>
      </c>
      <c r="AD1" s="87" t="s">
        <v>76</v>
      </c>
      <c r="AE1" s="87" t="s">
        <v>77</v>
      </c>
      <c r="AF1" s="87" t="s">
        <v>78</v>
      </c>
      <c r="AG1" s="87" t="s">
        <v>79</v>
      </c>
      <c r="AH1" s="87" t="s">
        <v>80</v>
      </c>
    </row>
    <row r="2" spans="1:34" ht="27.75">
      <c r="A2" s="65" t="str">
        <f>'females_stats (μm)'!A$2</f>
        <v>Milnesium bohleberi</v>
      </c>
      <c r="B2" s="89" t="str">
        <f>'females_stats (μm)'!B$2</f>
        <v>USA.0</v>
      </c>
      <c r="C2" s="67" t="str">
        <f>females!B1</f>
        <v>Holotype (13)</v>
      </c>
      <c r="D2" s="74">
        <f>IF(females!C3&gt;0,females!C3,"")</f>
        <v>1379.8294029101858</v>
      </c>
      <c r="E2" s="75">
        <f>IF(females!C4&gt;0,females!C4,"")</f>
      </c>
      <c r="F2" s="75">
        <f>IF(females!C5&gt;0,females!C5,"")</f>
        <v>14.751630707476165</v>
      </c>
      <c r="G2" s="75">
        <f>IF(females!C8&gt;0,females!C8,"")</f>
        <v>73.75815353738084</v>
      </c>
      <c r="H2" s="75">
        <f>IF(females!C9&gt;0,females!C9,"")</f>
        <v>53.2865027596588</v>
      </c>
      <c r="I2" s="75">
        <f>IF(females!C10&gt;0,females!C10,"")</f>
        <v>48.4194681384847</v>
      </c>
      <c r="J2" s="75">
        <f>IF(females!C11&gt;0,females!C11,"")</f>
        <v>48.268941294530855</v>
      </c>
      <c r="K2" s="75">
        <f>IF(females!C15&gt;0,females!C15,"")</f>
        <v>51.17912694430507</v>
      </c>
      <c r="L2" s="75">
        <f>IF(females!C16&gt;0,females!C16,"")</f>
        <v>39.387857501254395</v>
      </c>
      <c r="M2" s="75">
        <f>IF(females!C17&gt;0,females!C17,"")</f>
      </c>
      <c r="N2" s="75">
        <f>IF(females!C18&gt;0,females!C18,"")</f>
        <v>46.91419969894631</v>
      </c>
      <c r="O2" s="75">
        <f>IF(females!C19&gt;0,females!C19,"")</f>
        <v>39.187155042649266</v>
      </c>
      <c r="P2" s="75">
        <f>IF(females!C20&gt;0,females!C20,"")</f>
      </c>
      <c r="Q2" s="75">
        <f>IF(females!C22&gt;0,females!C22,"")</f>
        <v>52.38334169593577</v>
      </c>
      <c r="R2" s="75">
        <f>IF(females!C23&gt;0,females!C23,"")</f>
        <v>40.39136979427999</v>
      </c>
      <c r="S2" s="75">
        <f>IF(females!C24&gt;0,females!C24,"")</f>
      </c>
      <c r="T2" s="75">
        <f>IF(females!C25&gt;0,females!C25,"")</f>
        <v>50.07526342197692</v>
      </c>
      <c r="U2" s="75">
        <f>IF(females!C26&gt;0,females!C26,"")</f>
        <v>39.53838434520823</v>
      </c>
      <c r="V2" s="75">
        <f>IF(females!C27&gt;0,females!C27,"")</f>
      </c>
      <c r="W2" s="75">
        <f>IF(females!C29&gt;0,females!C29,"")</f>
        <v>52.232814851981935</v>
      </c>
      <c r="X2" s="75">
        <f>IF(females!C30&gt;0,females!C30,"")</f>
        <v>40.79277471149022</v>
      </c>
      <c r="Y2" s="75">
        <f>IF(females!C31&gt;0,females!C31,"")</f>
      </c>
      <c r="Z2" s="75">
        <f>IF(females!C32&gt;0,females!C32,"")</f>
        <v>50.376317109884596</v>
      </c>
      <c r="AA2" s="75">
        <f>IF(females!C33&gt;0,females!C33,"")</f>
        <v>36.37732062217762</v>
      </c>
      <c r="AB2" s="75">
        <f>IF(females!C34&gt;0,females!C34,"")</f>
      </c>
      <c r="AC2" s="75">
        <f>IF(females!C36&gt;0,females!C36,"")</f>
        <v>60.210737581535376</v>
      </c>
      <c r="AD2" s="75">
        <f>IF(females!C37&gt;0,females!C37,"")</f>
        <v>41.64576016056197</v>
      </c>
      <c r="AE2" s="75">
        <f>IF(females!C38&gt;0,females!C38,"")</f>
      </c>
      <c r="AF2" s="75">
        <f>IF(females!C39&gt;0,females!C39,"")</f>
        <v>61.71600602107377</v>
      </c>
      <c r="AG2" s="75">
        <f>IF(females!C40&gt;0,females!C40,"")</f>
        <v>46.91419969894631</v>
      </c>
      <c r="AH2" s="75">
        <f>IF(females!C41&gt;0,females!C41,"")</f>
      </c>
    </row>
    <row r="3" spans="1:34" ht="13.5">
      <c r="A3" s="65" t="str">
        <f>'females_stats (μm)'!A$2</f>
        <v>Milnesium bohleberi</v>
      </c>
      <c r="B3" s="89" t="str">
        <f>'females_stats (μm)'!B$2</f>
        <v>USA.0</v>
      </c>
      <c r="C3" s="67" t="str">
        <f>females!D1</f>
        <v>2 (14) </v>
      </c>
      <c r="D3" s="74">
        <f>IF(females!E3&gt;0,females!E3,"")</f>
        <v>1135</v>
      </c>
      <c r="E3" s="75">
        <f>IF(females!E4&gt;0,females!E4,"")</f>
      </c>
      <c r="F3" s="76">
        <f>IF(females!E5&gt;0,females!E5,"")</f>
        <v>15</v>
      </c>
      <c r="G3" s="75">
        <f>IF(females!E8&gt;0,females!E8,"")</f>
        <v>73.6</v>
      </c>
      <c r="H3" s="75">
        <f>IF(females!E9&gt;0,females!E9,"")</f>
        <v>55.00000000000001</v>
      </c>
      <c r="I3" s="75">
        <f>IF(females!E10&gt;0,females!E10,"")</f>
        <v>51.24999999999999</v>
      </c>
      <c r="J3" s="75">
        <f>IF(females!E11&gt;0,females!E11,"")</f>
        <v>49.3</v>
      </c>
      <c r="K3" s="75">
        <f>IF(females!E15&gt;0,females!E15,"")</f>
        <v>49.74999999999999</v>
      </c>
      <c r="L3" s="75">
        <f>IF(females!E16&gt;0,females!E16,"")</f>
        <v>41.95</v>
      </c>
      <c r="M3" s="75">
        <f>IF(females!E17&gt;0,females!E17,"")</f>
      </c>
      <c r="N3" s="75">
        <f>IF(females!E18&gt;0,females!E18,"")</f>
        <v>48.4</v>
      </c>
      <c r="O3" s="75">
        <f>IF(females!E19&gt;0,females!E19,"")</f>
        <v>40.300000000000004</v>
      </c>
      <c r="P3" s="75">
        <f>IF(females!E20&gt;0,females!E20,"")</f>
      </c>
      <c r="Q3" s="75">
        <f>IF(females!E22&gt;0,females!E22,"")</f>
        <v>52.5</v>
      </c>
      <c r="R3" s="75">
        <f>IF(females!E23&gt;0,females!E23,"")</f>
        <v>42.5</v>
      </c>
      <c r="S3" s="75">
        <f>IF(females!E24&gt;0,females!E24,"")</f>
      </c>
      <c r="T3" s="75">
        <f>IF(females!E25&gt;0,females!E25,"")</f>
        <v>50.8</v>
      </c>
      <c r="U3" s="75">
        <f>IF(females!E26&gt;0,females!E26,"")</f>
        <v>36.25</v>
      </c>
      <c r="V3" s="75">
        <f>IF(females!E27&gt;0,females!E27,"")</f>
      </c>
      <c r="W3" s="75">
        <f>IF(females!E29&gt;0,females!E29,"")</f>
        <v>54.65</v>
      </c>
      <c r="X3" s="75">
        <f>IF(females!E30&gt;0,females!E30,"")</f>
        <v>40.9</v>
      </c>
      <c r="Y3" s="75">
        <f>IF(females!E31&gt;0,females!E31,"")</f>
      </c>
      <c r="Z3" s="75">
        <f>IF(females!E32&gt;0,females!E32,"")</f>
        <v>53.400000000000006</v>
      </c>
      <c r="AA3" s="75">
        <f>IF(females!E33&gt;0,females!E33,"")</f>
        <v>40.199999999999996</v>
      </c>
      <c r="AB3" s="75">
        <f>IF(females!E34&gt;0,females!E34,"")</f>
      </c>
      <c r="AC3" s="75">
        <f>IF(females!E36&gt;0,females!E36,"")</f>
      </c>
      <c r="AD3" s="75">
        <f>IF(females!E37&gt;0,females!E37,"")</f>
        <v>40.5</v>
      </c>
      <c r="AE3" s="75">
        <f>IF(females!E38&gt;0,females!E38,"")</f>
      </c>
      <c r="AF3" s="75">
        <f>IF(females!E39&gt;0,females!E39,"")</f>
        <v>60.45</v>
      </c>
      <c r="AG3" s="75">
        <f>IF(females!E40&gt;0,females!E40,"")</f>
        <v>45.49999999999999</v>
      </c>
      <c r="AH3" s="75">
        <f>IF(females!E41&gt;0,females!E41,"")</f>
      </c>
    </row>
    <row r="4" spans="1:34" ht="13.5">
      <c r="A4" s="65" t="str">
        <f>'females_stats (μm)'!A$2</f>
        <v>Milnesium bohleberi</v>
      </c>
      <c r="B4" s="89" t="str">
        <f>'females_stats (μm)'!B$2</f>
        <v>USA.0</v>
      </c>
      <c r="C4" s="67" t="str">
        <f>females!F1</f>
        <v>3 (15)</v>
      </c>
      <c r="D4" s="74">
        <f>IF(females!G3&gt;0,females!G3,"")</f>
        <v>1127.6290630975143</v>
      </c>
      <c r="E4" s="75">
        <f>IF(females!G4&gt;0,females!G4,"")</f>
      </c>
      <c r="F4" s="75">
        <f>IF(females!G5&gt;0,females!G5,"")</f>
        <v>15.77437858508604</v>
      </c>
      <c r="G4" s="75">
        <f>IF(females!G8&gt;0,females!G8,"")</f>
        <v>71.70172084130019</v>
      </c>
      <c r="H4" s="75">
        <f>IF(females!G9&gt;0,females!G9,"")</f>
        <v>50.95602294455066</v>
      </c>
      <c r="I4" s="75">
        <f>IF(females!G10&gt;0,females!G10,"")</f>
        <v>45.50669216061185</v>
      </c>
      <c r="J4" s="75">
        <f>IF(females!G11&gt;0,females!G11,"")</f>
        <v>45.411089866156786</v>
      </c>
      <c r="K4" s="75">
        <f>IF(females!G15&gt;0,females!G15,"")</f>
      </c>
      <c r="L4" s="75">
        <f>IF(females!G16&gt;0,females!G16,"")</f>
        <v>41.204588910133836</v>
      </c>
      <c r="M4" s="75">
        <f>IF(females!G17&gt;0,females!G17,"")</f>
      </c>
      <c r="N4" s="75">
        <f>IF(females!G18&gt;0,females!G18,"")</f>
      </c>
      <c r="O4" s="75">
        <f>IF(females!G19&gt;0,females!G19,"")</f>
        <v>37.5717017208413</v>
      </c>
      <c r="P4" s="75">
        <f>IF(females!G20&gt;0,females!G20,"")</f>
      </c>
      <c r="Q4" s="75">
        <f>IF(females!G22&gt;0,females!G22,"")</f>
      </c>
      <c r="R4" s="75">
        <f>IF(females!G23&gt;0,females!G23,"")</f>
        <v>41.06118546845124</v>
      </c>
      <c r="S4" s="75">
        <f>IF(females!G24&gt;0,females!G24,"")</f>
      </c>
      <c r="T4" s="75">
        <f>IF(females!G25&gt;0,females!G25,"")</f>
        <v>49.37858508604206</v>
      </c>
      <c r="U4" s="75">
        <f>IF(females!G26&gt;0,females!G26,"")</f>
        <v>40.29636711281071</v>
      </c>
      <c r="V4" s="75">
        <f>IF(females!G27&gt;0,females!G27,"")</f>
      </c>
      <c r="W4" s="75">
        <f>IF(females!G29&gt;0,females!G29,"")</f>
      </c>
      <c r="X4" s="75">
        <f>IF(females!G30&gt;0,females!G30,"")</f>
      </c>
      <c r="Y4" s="75">
        <f>IF(females!G31&gt;0,females!G31,"")</f>
      </c>
      <c r="Z4" s="75">
        <f>IF(females!G32&gt;0,females!G32,"")</f>
        <v>49.37858508604206</v>
      </c>
      <c r="AA4" s="75">
        <f>IF(females!G33&gt;0,females!G33,"")</f>
      </c>
      <c r="AB4" s="75">
        <f>IF(females!G34&gt;0,females!G34,"")</f>
      </c>
      <c r="AC4" s="75">
        <f>IF(females!G36&gt;0,females!G36,"")</f>
        <v>52.915869980879535</v>
      </c>
      <c r="AD4" s="75">
        <f>IF(females!G37&gt;0,females!G37,"")</f>
        <v>38.862332695984705</v>
      </c>
      <c r="AE4" s="75">
        <f>IF(females!G38&gt;0,females!G38,"")</f>
      </c>
      <c r="AF4" s="75">
        <f>IF(females!G39&gt;0,females!G39,"")</f>
      </c>
      <c r="AG4" s="75">
        <f>IF(females!G40&gt;0,females!G40,"")</f>
        <v>42.399617590822174</v>
      </c>
      <c r="AH4" s="75">
        <f>IF(females!G41&gt;0,females!G41,"")</f>
      </c>
    </row>
    <row r="5" spans="1:34" ht="13.5">
      <c r="A5" s="65" t="str">
        <f>'females_stats (μm)'!A$2</f>
        <v>Milnesium bohleberi</v>
      </c>
      <c r="B5" s="89" t="str">
        <f>'females_stats (μm)'!B$2</f>
        <v>USA.0</v>
      </c>
      <c r="C5" s="67" t="str">
        <f>females!H1</f>
        <v>4 (16)</v>
      </c>
      <c r="D5" s="74">
        <f>IF(females!I3&gt;0,females!I3,"")</f>
        <v>1151.219512195122</v>
      </c>
      <c r="E5" s="75">
        <f>IF(females!I4&gt;0,females!I4,"")</f>
      </c>
      <c r="F5" s="75">
        <f>IF(females!I5&gt;0,females!I5,"")</f>
        <v>14.634146341463413</v>
      </c>
      <c r="G5" s="75">
        <f>IF(females!I8&gt;0,females!I8,"")</f>
        <v>71.70731707317073</v>
      </c>
      <c r="H5" s="75">
        <f>IF(females!I9&gt;0,females!I9,"")</f>
        <v>46.58536585365854</v>
      </c>
      <c r="I5" s="75">
        <f>IF(females!I10&gt;0,females!I10,"")</f>
        <v>45.85365853658537</v>
      </c>
      <c r="J5" s="75">
        <f>IF(females!I11&gt;0,females!I11,"")</f>
        <v>46.34146341463415</v>
      </c>
      <c r="K5" s="75">
        <f>IF(females!I15&gt;0,females!I15,"")</f>
        <v>48.829268292682926</v>
      </c>
      <c r="L5" s="75">
        <f>IF(females!I16&gt;0,females!I16,"")</f>
        <v>41.951219512195124</v>
      </c>
      <c r="M5" s="75">
        <f>IF(females!I17&gt;0,females!I17,"")</f>
      </c>
      <c r="N5" s="75">
        <f>IF(females!I18&gt;0,females!I18,"")</f>
        <v>49.26829268292683</v>
      </c>
      <c r="O5" s="75">
        <f>IF(females!I19&gt;0,females!I19,"")</f>
        <v>39.02439024390244</v>
      </c>
      <c r="P5" s="75">
        <f>IF(females!I20&gt;0,females!I20,"")</f>
      </c>
      <c r="Q5" s="75">
        <f>IF(females!I22&gt;0,females!I22,"")</f>
        <v>52.6829268292683</v>
      </c>
      <c r="R5" s="75">
        <f>IF(females!I23&gt;0,females!I23,"")</f>
        <v>39.02439024390244</v>
      </c>
      <c r="S5" s="75">
        <f>IF(females!I24&gt;0,females!I24,"")</f>
      </c>
      <c r="T5" s="75">
        <f>IF(females!I25&gt;0,females!I25,"")</f>
        <v>50.48780487804878</v>
      </c>
      <c r="U5" s="75">
        <f>IF(females!I26&gt;0,females!I26,"")</f>
        <v>37.41463414634146</v>
      </c>
      <c r="V5" s="75">
        <f>IF(females!I27&gt;0,females!I27,"")</f>
      </c>
      <c r="W5" s="75">
        <f>IF(females!I29&gt;0,females!I29,"")</f>
        <v>47.804878048780495</v>
      </c>
      <c r="X5" s="75">
        <f>IF(females!I30&gt;0,females!I30,"")</f>
        <v>38.048780487804876</v>
      </c>
      <c r="Y5" s="75">
        <f>IF(females!I31&gt;0,females!I31,"")</f>
      </c>
      <c r="Z5" s="75">
        <f>IF(females!I32&gt;0,females!I32,"")</f>
        <v>48.29268292682927</v>
      </c>
      <c r="AA5" s="75">
        <f>IF(females!I33&gt;0,females!I33,"")</f>
        <v>36.58536585365854</v>
      </c>
      <c r="AB5" s="75">
        <f>IF(females!I34&gt;0,females!I34,"")</f>
      </c>
      <c r="AC5" s="75">
        <f>IF(females!I36&gt;0,females!I36,"")</f>
        <v>56.78048780487806</v>
      </c>
      <c r="AD5" s="75">
        <f>IF(females!I37&gt;0,females!I37,"")</f>
        <v>41.75609756097561</v>
      </c>
      <c r="AE5" s="75">
        <f>IF(females!I38&gt;0,females!I38,"")</f>
      </c>
      <c r="AF5" s="75">
        <f>IF(females!I39&gt;0,females!I39,"")</f>
        <v>60.97560975609756</v>
      </c>
      <c r="AG5" s="75">
        <f>IF(females!I40&gt;0,females!I40,"")</f>
        <v>42.585365853658544</v>
      </c>
      <c r="AH5" s="75">
        <f>IF(females!I41&gt;0,females!I41,"")</f>
      </c>
    </row>
    <row r="6" spans="1:34" ht="13.5">
      <c r="A6" s="65" t="str">
        <f>'females_stats (μm)'!A$2</f>
        <v>Milnesium bohleberi</v>
      </c>
      <c r="B6" s="89" t="str">
        <f>'females_stats (μm)'!B$2</f>
        <v>USA.0</v>
      </c>
      <c r="C6" s="67" t="str">
        <f>females!J1</f>
        <v>5 (17)</v>
      </c>
      <c r="D6" s="74">
        <f>IF(females!K3&gt;0,females!K3,"")</f>
        <v>1615.4276131917272</v>
      </c>
      <c r="E6" s="75">
        <f>IF(females!K4&gt;0,females!K4,"")</f>
      </c>
      <c r="F6" s="75">
        <f>IF(females!K5&gt;0,females!K5,"")</f>
      </c>
      <c r="G6" s="75">
        <f>IF(females!K8&gt;0,females!K8,"")</f>
        <v>72.38680827277808</v>
      </c>
      <c r="H6" s="75">
        <f>IF(females!K9&gt;0,females!K9,"")</f>
        <v>55.00279485746227</v>
      </c>
      <c r="I6" s="75">
        <f>IF(females!K10&gt;0,females!K10,"")</f>
        <v>52.096143096702065</v>
      </c>
      <c r="J6" s="75">
        <f>IF(females!K11&gt;0,females!K11,"")</f>
        <v>53.66126327557295</v>
      </c>
      <c r="K6" s="75">
        <f>IF(females!K15&gt;0,females!K15,"")</f>
        <v>53.66126327557295</v>
      </c>
      <c r="L6" s="75">
        <f>IF(females!K16&gt;0,females!K16,"")</f>
        <v>47.40078256008944</v>
      </c>
      <c r="M6" s="75">
        <f>IF(females!K17&gt;0,females!K17,"")</f>
      </c>
      <c r="N6" s="75">
        <f>IF(females!K18&gt;0,females!K18,"")</f>
        <v>52.54332029066517</v>
      </c>
      <c r="O6" s="75">
        <f>IF(females!K19&gt;0,females!K19,"")</f>
        <v>44.661822247065395</v>
      </c>
      <c r="P6" s="75">
        <f>IF(females!K20&gt;0,females!K20,"")</f>
      </c>
      <c r="Q6" s="75">
        <f>IF(females!K22&gt;0,females!K22,"")</f>
        <v>55.89714924538849</v>
      </c>
      <c r="R6" s="75">
        <f>IF(females!K23&gt;0,females!K23,"")</f>
        <v>45.612073784237</v>
      </c>
      <c r="S6" s="75">
        <f>IF(females!K24&gt;0,females!K24,"")</f>
      </c>
      <c r="T6" s="75">
        <f>IF(females!K25&gt;0,females!K25,"")</f>
        <v>56.45612073784236</v>
      </c>
      <c r="U6" s="75">
        <f>IF(females!K26&gt;0,females!K26,"")</f>
        <v>41.587479038569036</v>
      </c>
      <c r="V6" s="75">
        <f>IF(females!K27&gt;0,females!K27,"")</f>
      </c>
      <c r="W6" s="75">
        <f>IF(females!K29&gt;0,females!K29,"")</f>
        <v>57.01509223029625</v>
      </c>
      <c r="X6" s="75">
        <f>IF(females!K30&gt;0,females!K30,"")</f>
        <v>41.922861934041364</v>
      </c>
      <c r="Y6" s="75">
        <f>IF(females!K31&gt;0,females!K31,"")</f>
      </c>
      <c r="Z6" s="75">
        <f>IF(females!K32&gt;0,females!K32,"")</f>
        <v>57.853549468977086</v>
      </c>
      <c r="AA6" s="75">
        <f>IF(females!K33&gt;0,females!K33,"")</f>
        <v>40.13415315818893</v>
      </c>
      <c r="AB6" s="75">
        <f>IF(females!K34&gt;0,females!K34,"")</f>
      </c>
      <c r="AC6" s="75">
        <f>IF(females!K36&gt;0,females!K36,"")</f>
      </c>
      <c r="AD6" s="75">
        <f>IF(females!K37&gt;0,females!K37,"")</f>
        <v>45.83566238121855</v>
      </c>
      <c r="AE6" s="75">
        <f>IF(females!K38&gt;0,females!K38,"")</f>
      </c>
      <c r="AF6" s="75">
        <f>IF(females!K39&gt;0,females!K39,"")</f>
      </c>
      <c r="AG6" s="75">
        <f>IF(females!K40&gt;0,females!K40,"")</f>
      </c>
      <c r="AH6" s="75">
        <f>IF(females!K41&gt;0,females!K41,"")</f>
      </c>
    </row>
    <row r="7" spans="1:34" ht="13.5">
      <c r="A7" s="65" t="str">
        <f>'females_stats (μm)'!A$2</f>
        <v>Milnesium bohleberi</v>
      </c>
      <c r="B7" s="89" t="str">
        <f>'females_stats (μm)'!B$2</f>
        <v>USA.0</v>
      </c>
      <c r="C7" s="67" t="str">
        <f>females!L1</f>
        <v>6 (18</v>
      </c>
      <c r="D7" s="74">
        <f>IF(females!M3&gt;0,females!M3,"")</f>
        <v>1413.405088062622</v>
      </c>
      <c r="E7" s="75">
        <f>IF(females!M4&gt;0,females!M4,"")</f>
        <v>15.117416829745595</v>
      </c>
      <c r="F7" s="75">
        <f>IF(females!M5&gt;0,females!M5,"")</f>
        <v>15.851272015655576</v>
      </c>
      <c r="G7" s="75">
        <f>IF(females!M8&gt;0,females!M8,"")</f>
        <v>72.21135029354207</v>
      </c>
      <c r="H7" s="75">
        <f>IF(females!M9&gt;0,females!M9,"")</f>
        <v>51.85909980430527</v>
      </c>
      <c r="I7" s="75">
        <f>IF(females!M10&gt;0,females!M10,"")</f>
        <v>48.43444227005871</v>
      </c>
      <c r="J7" s="75">
        <f>IF(females!M11&gt;0,females!M11,"")</f>
        <v>46.96673189823875</v>
      </c>
      <c r="K7" s="75">
        <f>IF(females!M15&gt;0,females!M15,"")</f>
        <v>51.027397260273965</v>
      </c>
      <c r="L7" s="75">
        <f>IF(females!M16&gt;0,females!M16,"")</f>
        <v>39.138943248532286</v>
      </c>
      <c r="M7" s="75">
        <f>IF(females!M17&gt;0,females!M17,"")</f>
      </c>
      <c r="N7" s="75">
        <f>IF(females!M18&gt;0,females!M18,"")</f>
        <v>50.53816046966732</v>
      </c>
      <c r="O7" s="75">
        <f>IF(females!M19&gt;0,females!M19,"")</f>
        <v>35.90998043052837</v>
      </c>
      <c r="P7" s="75">
        <f>IF(females!M20&gt;0,females!M20,"")</f>
      </c>
      <c r="Q7" s="75">
        <f>IF(females!M22&gt;0,females!M22,"")</f>
        <v>52.34833659491193</v>
      </c>
      <c r="R7" s="75">
        <f>IF(females!M23&gt;0,females!M23,"")</f>
        <v>38.64970645792564</v>
      </c>
      <c r="S7" s="75">
        <f>IF(females!M24&gt;0,females!M24,"")</f>
      </c>
      <c r="T7" s="75">
        <f>IF(females!M25&gt;0,females!M25,"")</f>
      </c>
      <c r="U7" s="75">
        <f>IF(females!M26&gt;0,females!M26,"")</f>
        <v>36.64383561643835</v>
      </c>
      <c r="V7" s="75">
        <f>IF(females!M27&gt;0,females!M27,"")</f>
      </c>
      <c r="W7" s="75">
        <f>IF(females!M29&gt;0,females!M29,"")</f>
        <v>54.256360078277886</v>
      </c>
      <c r="X7" s="75">
        <f>IF(females!M30&gt;0,females!M30,"")</f>
        <v>45.009784735812126</v>
      </c>
      <c r="Y7" s="75">
        <f>IF(females!M31&gt;0,females!M31,"")</f>
      </c>
      <c r="Z7" s="75">
        <f>IF(females!M32&gt;0,females!M32,"")</f>
        <v>50.782778864970645</v>
      </c>
      <c r="AA7" s="75">
        <f>IF(females!M33&gt;0,females!M33,"")</f>
        <v>38.89432485322896</v>
      </c>
      <c r="AB7" s="75">
        <f>IF(females!M34&gt;0,females!M34,"")</f>
      </c>
      <c r="AC7" s="75">
        <f>IF(females!M36&gt;0,females!M36,"")</f>
      </c>
      <c r="AD7" s="75">
        <f>IF(females!M37&gt;0,females!M37,"")</f>
        <v>39.970645792563595</v>
      </c>
      <c r="AE7" s="75">
        <f>IF(females!M38&gt;0,females!M38,"")</f>
      </c>
      <c r="AF7" s="75">
        <f>IF(females!M39&gt;0,females!M39,"")</f>
      </c>
      <c r="AG7" s="75">
        <f>IF(females!M40&gt;0,females!M40,"")</f>
        <v>42.07436399217221</v>
      </c>
      <c r="AH7" s="75">
        <f>IF(females!M41&gt;0,females!M41,"")</f>
      </c>
    </row>
    <row r="8" spans="1:34" ht="13.5">
      <c r="A8" s="65" t="str">
        <f>'females_stats (μm)'!A$2</f>
        <v>Milnesium bohleberi</v>
      </c>
      <c r="B8" s="89" t="str">
        <f>'females_stats (μm)'!B$2</f>
        <v>USA.0</v>
      </c>
      <c r="C8" s="67" t="str">
        <f>females!N1</f>
        <v>7 (19)</v>
      </c>
      <c r="D8" s="74">
        <f>IF(females!O3&gt;0,females!O3,"")</f>
        <v>1166.5888940737284</v>
      </c>
      <c r="E8" s="75">
        <f>IF(females!O4&gt;0,females!O4,"")</f>
      </c>
      <c r="F8" s="75">
        <f>IF(females!O5&gt;0,females!O5,"")</f>
      </c>
      <c r="G8" s="75">
        <f>IF(females!O8&gt;0,females!O8,"")</f>
        <v>65.32897806812879</v>
      </c>
      <c r="H8" s="75">
        <f>IF(females!O9&gt;0,females!O9,"")</f>
        <v>52.12319178721418</v>
      </c>
      <c r="I8" s="75">
        <f>IF(females!O10&gt;0,females!O10,"")</f>
        <v>45.54363042463836</v>
      </c>
      <c r="J8" s="75">
        <f>IF(females!O11&gt;0,females!O11,"")</f>
        <v>45.730284647690155</v>
      </c>
      <c r="K8" s="75">
        <f>IF(females!O15&gt;0,females!O15,"")</f>
        <v>52.26318245450303</v>
      </c>
      <c r="L8" s="75">
        <f>IF(females!O16&gt;0,females!O16,"")</f>
        <v>40.363975734951005</v>
      </c>
      <c r="M8" s="75">
        <f>IF(females!O17&gt;0,females!O17,"")</f>
      </c>
      <c r="N8" s="75">
        <f>IF(females!O18&gt;0,females!O18,"")</f>
        <v>48.063462435837614</v>
      </c>
      <c r="O8" s="75">
        <f>IF(females!O19&gt;0,females!O19,"")</f>
        <v>38.26411572561829</v>
      </c>
      <c r="P8" s="75">
        <f>IF(females!O20&gt;0,females!O20,"")</f>
      </c>
      <c r="Q8" s="75">
        <f>IF(females!O22&gt;0,females!O22,"")</f>
        <v>54.129724685020996</v>
      </c>
      <c r="R8" s="75">
        <f>IF(females!O23&gt;0,females!O23,"")</f>
        <v>41.99720018665422</v>
      </c>
      <c r="S8" s="75">
        <f>IF(females!O24&gt;0,females!O24,"")</f>
      </c>
      <c r="T8" s="75">
        <f>IF(females!O25&gt;0,females!O25,"")</f>
        <v>51.096593560429305</v>
      </c>
      <c r="U8" s="75">
        <f>IF(females!O26&gt;0,females!O26,"")</f>
        <v>41.99720018665422</v>
      </c>
      <c r="V8" s="75">
        <f>IF(females!O27&gt;0,females!O27,"")</f>
      </c>
      <c r="W8" s="75">
        <f>IF(females!O29&gt;0,females!O29,"")</f>
        <v>50.16332244517032</v>
      </c>
      <c r="X8" s="75">
        <f>IF(females!O30&gt;0,females!O30,"")</f>
        <v>41.577228184787685</v>
      </c>
      <c r="Y8" s="75">
        <f>IF(females!O31&gt;0,females!O31,"")</f>
      </c>
      <c r="Z8" s="75">
        <f>IF(females!O32&gt;0,females!O32,"")</f>
        <v>49.23005132991135</v>
      </c>
      <c r="AA8" s="75">
        <f>IF(females!O33&gt;0,females!O33,"")</f>
        <v>40.5506299580028</v>
      </c>
      <c r="AB8" s="75">
        <f>IF(females!O34&gt;0,females!O34,"")</f>
      </c>
      <c r="AC8" s="75">
        <f>IF(females!O36&gt;0,females!O36,"")</f>
        <v>57.86280914605694</v>
      </c>
      <c r="AD8" s="75">
        <f>IF(females!O37&gt;0,females!O37,"")</f>
        <v>44.47036864209053</v>
      </c>
      <c r="AE8" s="75">
        <f>IF(females!O38&gt;0,females!O38,"")</f>
      </c>
      <c r="AF8" s="75">
        <f>IF(females!O39&gt;0,females!O39,"")</f>
        <v>59.2627158189454</v>
      </c>
      <c r="AG8" s="75">
        <f>IF(females!O40&gt;0,females!O40,"")</f>
        <v>47.59682687820811</v>
      </c>
      <c r="AH8" s="75">
        <f>IF(females!O41&gt;0,females!O41,"")</f>
      </c>
    </row>
    <row r="9" spans="1:34" ht="13.5">
      <c r="A9" s="65" t="str">
        <f>'females_stats (μm)'!A$2</f>
        <v>Milnesium bohleberi</v>
      </c>
      <c r="B9" s="89" t="str">
        <f>'females_stats (μm)'!B$2</f>
        <v>USA.0</v>
      </c>
      <c r="C9" s="67" t="str">
        <f>females!P1</f>
        <v>8 (20)</v>
      </c>
      <c r="D9" s="74">
        <f>IF(females!Q3&gt;0,females!Q3,"")</f>
        <v>1166.0268714011518</v>
      </c>
      <c r="E9" s="75">
        <f>IF(females!Q4&gt;0,females!Q4,"")</f>
      </c>
      <c r="F9" s="75">
        <f>IF(females!Q5&gt;0,females!Q5,"")</f>
      </c>
      <c r="G9" s="75">
        <f>IF(females!Q8&gt;0,females!Q8,"")</f>
        <v>72.26487523992323</v>
      </c>
      <c r="H9" s="75">
        <f>IF(females!Q9&gt;0,females!Q9,"")</f>
        <v>52.5911708253359</v>
      </c>
      <c r="I9" s="75">
        <f>IF(females!Q10&gt;0,females!Q10,"")</f>
        <v>46.54510556621881</v>
      </c>
      <c r="J9" s="75">
        <f>IF(females!Q11&gt;0,females!Q11,"")</f>
        <v>48.94433781190019</v>
      </c>
      <c r="K9" s="75">
        <f>IF(females!Q15&gt;0,females!Q15,"")</f>
        <v>48.75239923224568</v>
      </c>
      <c r="L9" s="75">
        <f>IF(females!Q16&gt;0,females!Q16,"")</f>
      </c>
      <c r="M9" s="75">
        <f>IF(females!Q17&gt;0,females!Q17,"")</f>
      </c>
      <c r="N9" s="75">
        <f>IF(females!Q18&gt;0,females!Q18,"")</f>
        <v>43.7619961612284</v>
      </c>
      <c r="O9" s="75">
        <f>IF(females!Q19&gt;0,females!Q19,"")</f>
      </c>
      <c r="P9" s="75">
        <f>IF(females!Q20&gt;0,females!Q20,"")</f>
      </c>
      <c r="Q9" s="75">
        <f>IF(females!Q22&gt;0,females!Q22,"")</f>
        <v>49.18426103646833</v>
      </c>
      <c r="R9" s="75">
        <f>IF(females!Q23&gt;0,females!Q23,"")</f>
        <v>39.15547024952015</v>
      </c>
      <c r="S9" s="75">
        <f>IF(females!Q24&gt;0,females!Q24,"")</f>
      </c>
      <c r="T9" s="75">
        <f>IF(females!Q25&gt;0,females!Q25,"")</f>
        <v>47.936660268714014</v>
      </c>
      <c r="U9" s="75">
        <f>IF(females!Q26&gt;0,females!Q26,"")</f>
        <v>34.78886756238004</v>
      </c>
      <c r="V9" s="75">
        <f>IF(females!Q27&gt;0,females!Q27,"")</f>
      </c>
      <c r="W9" s="75">
        <f>IF(females!Q29&gt;0,females!Q29,"")</f>
        <v>50.287907869481764</v>
      </c>
      <c r="X9" s="75">
        <f>IF(females!Q30&gt;0,females!Q30,"")</f>
        <v>41.69865642994242</v>
      </c>
      <c r="Y9" s="75">
        <f>IF(females!Q31&gt;0,females!Q31,"")</f>
      </c>
      <c r="Z9" s="75">
        <f>IF(females!Q32&gt;0,females!Q32,"")</f>
        <v>49.28023032629558</v>
      </c>
      <c r="AA9" s="75">
        <f>IF(females!Q33&gt;0,females!Q33,"")</f>
      </c>
      <c r="AB9" s="75">
        <f>IF(females!Q34&gt;0,females!Q34,"")</f>
      </c>
      <c r="AC9" s="75">
        <f>IF(females!Q36&gt;0,females!Q36,"")</f>
        <v>57.05374280230326</v>
      </c>
      <c r="AD9" s="75">
        <f>IF(females!Q37&gt;0,females!Q37,"")</f>
        <v>37.47600767754318</v>
      </c>
      <c r="AE9" s="75">
        <f>IF(females!Q38&gt;0,females!Q38,"")</f>
      </c>
      <c r="AF9" s="75">
        <f>IF(females!Q39&gt;0,females!Q39,"")</f>
        <v>58.87715930902111</v>
      </c>
      <c r="AG9" s="75">
        <f>IF(females!Q40&gt;0,females!Q40,"")</f>
        <v>41.98656429942418</v>
      </c>
      <c r="AH9" s="75">
        <f>IF(females!Q41&gt;0,females!Q41,"")</f>
      </c>
    </row>
    <row r="10" spans="1:34" ht="13.5">
      <c r="A10" s="65" t="str">
        <f>'females_stats (μm)'!A$2</f>
        <v>Milnesium bohleberi</v>
      </c>
      <c r="B10" s="89" t="str">
        <f>'females_stats (μm)'!B$2</f>
        <v>USA.0</v>
      </c>
      <c r="C10" s="67" t="str">
        <f>females!R1</f>
        <v>9 (21)</v>
      </c>
      <c r="D10" s="74">
        <f>IF(females!S3&gt;0,females!S3,"")</f>
        <v>1080</v>
      </c>
      <c r="E10" s="75">
        <f>IF(females!S4&gt;0,females!S4,"")</f>
      </c>
      <c r="F10" s="75">
        <f>IF(females!S5&gt;0,females!S5,"")</f>
      </c>
      <c r="G10" s="75">
        <f>IF(females!S8&gt;0,females!S8,"")</f>
        <v>73.5</v>
      </c>
      <c r="H10" s="75">
        <f>IF(females!S9&gt;0,females!S9,"")</f>
        <v>50.55</v>
      </c>
      <c r="I10" s="75">
        <f>IF(females!S10&gt;0,females!S10,"")</f>
        <v>45.75</v>
      </c>
      <c r="J10" s="75">
        <f>IF(females!S11&gt;0,females!S11,"")</f>
        <v>45.65</v>
      </c>
      <c r="K10" s="75">
        <f>IF(females!S15&gt;0,females!S15,"")</f>
        <v>53</v>
      </c>
      <c r="L10" s="75">
        <f>IF(females!S16&gt;0,females!S16,"")</f>
        <v>41.699999999999996</v>
      </c>
      <c r="M10" s="75">
        <f>IF(females!S17&gt;0,females!S17,"")</f>
      </c>
      <c r="N10" s="75">
        <f>IF(females!S18&gt;0,females!S18,"")</f>
        <v>51</v>
      </c>
      <c r="O10" s="75">
        <f>IF(females!S19&gt;0,females!S19,"")</f>
        <v>37.1</v>
      </c>
      <c r="P10" s="75">
        <f>IF(females!S20&gt;0,females!S20,"")</f>
      </c>
      <c r="Q10" s="75">
        <f>IF(females!S22&gt;0,females!S22,"")</f>
        <v>55.199999999999996</v>
      </c>
      <c r="R10" s="75">
        <f>IF(females!S23&gt;0,females!S23,"")</f>
        <v>41.4</v>
      </c>
      <c r="S10" s="75">
        <f>IF(females!S24&gt;0,females!S24,"")</f>
      </c>
      <c r="T10" s="75">
        <f>IF(females!S25&gt;0,females!S25,"")</f>
        <v>53.849999999999994</v>
      </c>
      <c r="U10" s="75">
        <f>IF(females!S26&gt;0,females!S26,"")</f>
        <v>37.4</v>
      </c>
      <c r="V10" s="75">
        <f>IF(females!S27&gt;0,females!S27,"")</f>
      </c>
      <c r="W10" s="75">
        <f>IF(females!S29&gt;0,females!S29,"")</f>
        <v>55.05</v>
      </c>
      <c r="X10" s="75">
        <f>IF(females!S30&gt;0,females!S30,"")</f>
      </c>
      <c r="Y10" s="75">
        <f>IF(females!S31&gt;0,females!S31,"")</f>
      </c>
      <c r="Z10" s="75">
        <f>IF(females!S32&gt;0,females!S32,"")</f>
        <v>50.75000000000001</v>
      </c>
      <c r="AA10" s="75">
        <f>IF(females!S33&gt;0,females!S33,"")</f>
      </c>
      <c r="AB10" s="75">
        <f>IF(females!S34&gt;0,females!S34,"")</f>
      </c>
      <c r="AC10" s="75">
        <f>IF(females!S36&gt;0,females!S36,"")</f>
        <v>60.5</v>
      </c>
      <c r="AD10" s="75">
        <f>IF(females!S37&gt;0,females!S37,"")</f>
        <v>40.75</v>
      </c>
      <c r="AE10" s="75">
        <f>IF(females!S38&gt;0,females!S38,"")</f>
      </c>
      <c r="AF10" s="75">
        <f>IF(females!S39&gt;0,females!S39,"")</f>
        <v>63</v>
      </c>
      <c r="AG10" s="75">
        <f>IF(females!S40&gt;0,females!S40,"")</f>
        <v>42.5</v>
      </c>
      <c r="AH10" s="75">
        <f>IF(females!S41&gt;0,females!S41,"")</f>
      </c>
    </row>
    <row r="11" spans="1:34" ht="13.5">
      <c r="A11" s="65" t="str">
        <f>'females_stats (μm)'!A$2</f>
        <v>Milnesium bohleberi</v>
      </c>
      <c r="B11" s="89" t="str">
        <f>'females_stats (μm)'!B$2</f>
        <v>USA.0</v>
      </c>
      <c r="C11" s="67" t="str">
        <f>females!T1</f>
        <v>10 (22)</v>
      </c>
      <c r="D11" s="74">
        <f>IF(females!U3&gt;0,females!U3,"")</f>
        <v>1276.4976958525344</v>
      </c>
      <c r="E11" s="75">
        <f>IF(females!U4&gt;0,females!U4,"")</f>
        <v>14.746543778801843</v>
      </c>
      <c r="F11" s="75">
        <f>IF(females!U5&gt;0,females!U5,"")</f>
        <v>14.654377880184333</v>
      </c>
      <c r="G11" s="75">
        <f>IF(females!U8&gt;0,females!U8,"")</f>
        <v>69.63133640552995</v>
      </c>
      <c r="H11" s="75">
        <f>IF(females!U9&gt;0,females!U9,"")</f>
        <v>53.91705069124424</v>
      </c>
      <c r="I11" s="75">
        <f>IF(females!U10&gt;0,females!U10,"")</f>
        <v>47.05069124423964</v>
      </c>
      <c r="J11" s="75">
        <f>IF(females!U11&gt;0,females!U11,"")</f>
        <v>46.08294930875576</v>
      </c>
      <c r="K11" s="75">
        <f>IF(females!U15&gt;0,females!U15,"")</f>
        <v>46.63594470046083</v>
      </c>
      <c r="L11" s="75">
        <f>IF(females!U16&gt;0,females!U16,"")</f>
        <v>42.02764976958525</v>
      </c>
      <c r="M11" s="75">
        <f>IF(females!U17&gt;0,females!U17,"")</f>
      </c>
      <c r="N11" s="75">
        <f>IF(females!U18&gt;0,females!U18,"")</f>
        <v>43.77880184331797</v>
      </c>
      <c r="O11" s="75">
        <f>IF(females!U19&gt;0,females!U19,"")</f>
        <v>38.06451612903226</v>
      </c>
      <c r="P11" s="75">
        <f>IF(females!U20&gt;0,females!U20,"")</f>
      </c>
      <c r="Q11" s="75">
        <f>IF(females!U22&gt;0,females!U22,"")</f>
        <v>46.08294930875576</v>
      </c>
      <c r="R11" s="75">
        <f>IF(females!U23&gt;0,females!U23,"")</f>
        <v>42.21198156682028</v>
      </c>
      <c r="S11" s="75">
        <f>IF(females!U24&gt;0,females!U24,"")</f>
      </c>
      <c r="T11" s="75">
        <f>IF(females!U25&gt;0,females!U25,"")</f>
        <v>46.08294930875576</v>
      </c>
      <c r="U11" s="75">
        <f>IF(females!U26&gt;0,females!U26,"")</f>
        <v>39.400921658986185</v>
      </c>
      <c r="V11" s="75">
        <f>IF(females!U27&gt;0,females!U27,"")</f>
      </c>
      <c r="W11" s="75">
        <f>IF(females!U29&gt;0,females!U29,"")</f>
        <v>52.53456221198157</v>
      </c>
      <c r="X11" s="75">
        <f>IF(females!U30&gt;0,females!U30,"")</f>
        <v>43.50230414746544</v>
      </c>
      <c r="Y11" s="75">
        <f>IF(females!U31&gt;0,females!U31,"")</f>
      </c>
      <c r="Z11" s="75">
        <f>IF(females!U32&gt;0,females!U32,"")</f>
        <v>49.30875576036866</v>
      </c>
      <c r="AA11" s="75">
        <f>IF(females!U33&gt;0,females!U33,"")</f>
        <v>40.18433179723503</v>
      </c>
      <c r="AB11" s="75">
        <f>IF(females!U34&gt;0,females!U34,"")</f>
      </c>
      <c r="AC11" s="75">
        <f>IF(females!U36&gt;0,females!U36,"")</f>
        <v>56.49769585253457</v>
      </c>
      <c r="AD11" s="75">
        <f>IF(females!U37&gt;0,females!U37,"")</f>
        <v>38.84792626728111</v>
      </c>
      <c r="AE11" s="75">
        <f>IF(females!U38&gt;0,females!U38,"")</f>
      </c>
      <c r="AF11" s="75">
        <f>IF(females!U39&gt;0,females!U39,"")</f>
        <v>57.603686635944705</v>
      </c>
      <c r="AG11" s="75">
        <f>IF(females!U40&gt;0,females!U40,"")</f>
        <v>44.05529953917051</v>
      </c>
      <c r="AH11" s="75">
        <f>IF(females!U41&gt;0,females!U41,"")</f>
      </c>
    </row>
    <row r="12" spans="1:34" ht="13.5">
      <c r="A12" s="65" t="str">
        <f>'females_stats (μm)'!A$2</f>
        <v>Milnesium bohleberi</v>
      </c>
      <c r="B12" s="89" t="str">
        <f>'females_stats (μm)'!B$2</f>
        <v>USA.0</v>
      </c>
      <c r="C12" s="67" t="str">
        <f>females!V1</f>
        <v>11 (23)</v>
      </c>
      <c r="D12" s="74">
        <f>IF(females!W3&gt;0,females!W3,"")</f>
        <v>1232.2274881516587</v>
      </c>
      <c r="E12" s="75">
        <f>IF(females!W4&gt;0,females!W4,"")</f>
      </c>
      <c r="F12" s="75">
        <f>IF(females!W5&gt;0,females!W5,"")</f>
        <v>15.781990521327014</v>
      </c>
      <c r="G12" s="75">
        <f>IF(females!W8&gt;0,females!W8,"")</f>
        <v>71.56398104265402</v>
      </c>
      <c r="H12" s="75">
        <f>IF(females!W9&gt;0,females!W9,"")</f>
        <v>53.127962085308056</v>
      </c>
      <c r="I12" s="75">
        <f>IF(females!W10&gt;0,females!W10,"")</f>
        <v>43.74407582938388</v>
      </c>
      <c r="J12" s="75">
        <f>IF(females!W11&gt;0,females!W11,"")</f>
        <v>47.86729857819905</v>
      </c>
      <c r="K12" s="75">
        <f>IF(females!W15&gt;0,females!W15,"")</f>
        <v>45.023696682464454</v>
      </c>
      <c r="L12" s="75">
        <f>IF(females!W16&gt;0,females!W16,"")</f>
        <v>37.91469194312796</v>
      </c>
      <c r="M12" s="75">
        <f>IF(females!W17&gt;0,females!W17,"")</f>
      </c>
      <c r="N12" s="75">
        <f>IF(females!W18&gt;0,females!W18,"")</f>
      </c>
      <c r="O12" s="75">
        <f>IF(females!W19&gt;0,females!W19,"")</f>
        <v>36.492890995260666</v>
      </c>
      <c r="P12" s="75">
        <f>IF(females!W20&gt;0,females!W20,"")</f>
      </c>
      <c r="Q12" s="75">
        <f>IF(females!W22&gt;0,females!W22,"")</f>
        <v>46.44549763033176</v>
      </c>
      <c r="R12" s="75">
        <f>IF(females!W23&gt;0,females!W23,"")</f>
        <v>38.199052132701425</v>
      </c>
      <c r="S12" s="75">
        <f>IF(females!W24&gt;0,females!W24,"")</f>
      </c>
      <c r="T12" s="75">
        <f>IF(females!W25&gt;0,females!W25,"")</f>
        <v>45.97156398104264</v>
      </c>
      <c r="U12" s="75">
        <f>IF(females!W26&gt;0,females!W26,"")</f>
        <v>37.1563981042654</v>
      </c>
      <c r="V12" s="75">
        <f>IF(females!W27&gt;0,females!W27,"")</f>
      </c>
      <c r="W12" s="75">
        <f>IF(females!W29&gt;0,females!W29,"")</f>
        <v>46.44549763033176</v>
      </c>
      <c r="X12" s="75">
        <f>IF(females!W30&gt;0,females!W30,"")</f>
        <v>39.383886255924175</v>
      </c>
      <c r="Y12" s="75">
        <f>IF(females!W31&gt;0,females!W31,"")</f>
      </c>
      <c r="Z12" s="75">
        <f>IF(females!W32&gt;0,females!W32,"")</f>
        <v>47.86729857819905</v>
      </c>
      <c r="AA12" s="75">
        <f>IF(females!W33&gt;0,females!W33,"")</f>
        <v>35.68720379146919</v>
      </c>
      <c r="AB12" s="75">
        <f>IF(females!W34&gt;0,females!W34,"")</f>
      </c>
      <c r="AC12" s="75">
        <f>IF(females!W36&gt;0,females!W36,"")</f>
        <v>50.947867298578196</v>
      </c>
      <c r="AD12" s="75">
        <f>IF(females!W37&gt;0,females!W37,"")</f>
        <v>40.75829383886255</v>
      </c>
      <c r="AE12" s="75">
        <f>IF(females!W38&gt;0,females!W38,"")</f>
      </c>
      <c r="AF12" s="75">
        <f>IF(females!W39&gt;0,females!W39,"")</f>
        <v>54.21800947867298</v>
      </c>
      <c r="AG12" s="75">
        <f>IF(females!W40&gt;0,females!W40,"")</f>
        <v>37.535545023696685</v>
      </c>
      <c r="AH12" s="75">
        <f>IF(females!W41&gt;0,females!W41,"")</f>
      </c>
    </row>
    <row r="13" spans="1:34" ht="13.5">
      <c r="A13" s="65" t="str">
        <f>'females_stats (μm)'!A$2</f>
        <v>Milnesium bohleberi</v>
      </c>
      <c r="B13" s="89" t="str">
        <f>'females_stats (μm)'!B$2</f>
        <v>USA.0</v>
      </c>
      <c r="C13" s="67" t="str">
        <f>females!X1</f>
        <v>12 (24)</v>
      </c>
      <c r="D13" s="74">
        <f>IF(females!Y3&gt;0,females!Y3,"")</f>
        <v>1405.5299539170508</v>
      </c>
      <c r="E13" s="75">
        <f>IF(females!Y4&gt;0,females!Y4,"")</f>
      </c>
      <c r="F13" s="75">
        <f>IF(females!Y5&gt;0,females!Y5,"")</f>
        <v>14.746543778801843</v>
      </c>
      <c r="G13" s="75">
        <f>IF(females!Y8&gt;0,females!Y8,"")</f>
        <v>72.11981566820278</v>
      </c>
      <c r="H13" s="75">
        <f>IF(females!Y9&gt;0,females!Y9,"")</f>
        <v>55.89861751152074</v>
      </c>
      <c r="I13" s="75">
        <f>IF(females!Y10&gt;0,females!Y10,"")</f>
        <v>49.30875576036866</v>
      </c>
      <c r="J13" s="75">
        <f>IF(females!Y11&gt;0,females!Y11,"")</f>
        <v>46.08294930875576</v>
      </c>
      <c r="K13" s="75">
        <f>IF(females!Y15&gt;0,females!Y15,"")</f>
        <v>48.34101382488479</v>
      </c>
      <c r="L13" s="75">
        <f>IF(females!Y16&gt;0,females!Y16,"")</f>
        <v>40.55299539170507</v>
      </c>
      <c r="M13" s="75">
        <f>IF(females!Y17&gt;0,females!Y17,"")</f>
      </c>
      <c r="N13" s="75">
        <f>IF(females!Y18&gt;0,females!Y18,"")</f>
        <v>46.682027649769594</v>
      </c>
      <c r="O13" s="75">
        <f>IF(females!Y19&gt;0,females!Y19,"")</f>
        <v>41.705069124423964</v>
      </c>
      <c r="P13" s="75">
        <f>IF(females!Y20&gt;0,females!Y20,"")</f>
      </c>
      <c r="Q13" s="75">
        <f>IF(females!Y22&gt;0,females!Y22,"")</f>
        <v>50.921658986175125</v>
      </c>
      <c r="R13" s="75">
        <f>IF(females!Y23&gt;0,females!Y23,"")</f>
        <v>38.663594470046085</v>
      </c>
      <c r="S13" s="75">
        <f>IF(females!Y24&gt;0,females!Y24,"")</f>
      </c>
      <c r="T13" s="75">
        <f>IF(females!Y25&gt;0,females!Y25,"")</f>
        <v>50.73732718894009</v>
      </c>
      <c r="U13" s="75">
        <f>IF(females!Y26&gt;0,females!Y26,"")</f>
        <v>37.55760368663595</v>
      </c>
      <c r="V13" s="75">
        <f>IF(females!Y27&gt;0,females!Y27,"")</f>
      </c>
      <c r="W13" s="75">
        <f>IF(females!Y29&gt;0,females!Y29,"")</f>
        <v>51.65898617511522</v>
      </c>
      <c r="X13" s="75">
        <f>IF(females!Y30&gt;0,females!Y30,"")</f>
        <v>37.74193548387096</v>
      </c>
      <c r="Y13" s="75">
        <f>IF(females!Y31&gt;0,females!Y31,"")</f>
      </c>
      <c r="Z13" s="75">
        <f>IF(females!Y32&gt;0,females!Y32,"")</f>
        <v>48.80184331797235</v>
      </c>
      <c r="AA13" s="75">
        <f>IF(females!Y33&gt;0,females!Y33,"")</f>
        <v>36.175115207373274</v>
      </c>
      <c r="AB13" s="75">
        <f>IF(females!Y34&gt;0,females!Y34,"")</f>
      </c>
      <c r="AC13" s="75">
        <f>IF(females!Y36&gt;0,females!Y36,"")</f>
        <v>52.995391705069125</v>
      </c>
      <c r="AD13" s="75">
        <f>IF(females!Y37&gt;0,females!Y37,"")</f>
        <v>44.70046082949309</v>
      </c>
      <c r="AE13" s="75">
        <f>IF(females!Y38&gt;0,females!Y38,"")</f>
      </c>
      <c r="AF13" s="75">
        <f>IF(females!Y39&gt;0,females!Y39,"")</f>
        <v>55.29953917050692</v>
      </c>
      <c r="AG13" s="75">
        <f>IF(females!Y40&gt;0,females!Y40,"")</f>
        <v>47.55760368663594</v>
      </c>
      <c r="AH13" s="75">
        <f>IF(females!Y41&gt;0,females!Y41,"")</f>
      </c>
    </row>
    <row r="14" spans="1:34" ht="13.5">
      <c r="A14" s="65" t="str">
        <f>'females_stats (μm)'!A$2</f>
        <v>Milnesium bohleberi</v>
      </c>
      <c r="B14" s="89" t="str">
        <f>'females_stats (μm)'!B$2</f>
        <v>USA.0</v>
      </c>
      <c r="C14" s="67">
        <f>females!Z1</f>
        <v>13</v>
      </c>
      <c r="D14" s="74">
        <f>IF(females!AA3&gt;0,females!AA3,"")</f>
      </c>
      <c r="E14" s="75">
        <f>IF(females!AA4&gt;0,females!AA4,"")</f>
      </c>
      <c r="F14" s="75">
        <f>IF(females!AA5&gt;0,females!AA5,"")</f>
      </c>
      <c r="G14" s="75">
        <f>IF(females!AA8&gt;0,females!AA8,"")</f>
      </c>
      <c r="H14" s="75">
        <f>IF(females!AA9&gt;0,females!AA9,"")</f>
      </c>
      <c r="I14" s="75">
        <f>IF(females!AA10&gt;0,females!AA10,"")</f>
      </c>
      <c r="J14" s="75">
        <f>IF(females!AA11&gt;0,females!AA11,"")</f>
      </c>
      <c r="K14" s="75">
        <f>IF(females!AA15&gt;0,females!AA15,"")</f>
      </c>
      <c r="L14" s="75">
        <f>IF(females!AA16&gt;0,females!AA16,"")</f>
      </c>
      <c r="M14" s="75">
        <f>IF(females!AA17&gt;0,females!AA17,"")</f>
      </c>
      <c r="N14" s="75">
        <f>IF(females!AA18&gt;0,females!AA18,"")</f>
      </c>
      <c r="O14" s="75">
        <f>IF(females!AA19&gt;0,females!AA19,"")</f>
      </c>
      <c r="P14" s="75">
        <f>IF(females!AA20&gt;0,females!AA20,"")</f>
      </c>
      <c r="Q14" s="75">
        <f>IF(females!AA22&gt;0,females!AA22,"")</f>
      </c>
      <c r="R14" s="75">
        <f>IF(females!AA23&gt;0,females!AA23,"")</f>
      </c>
      <c r="S14" s="75">
        <f>IF(females!AA24&gt;0,females!AA24,"")</f>
      </c>
      <c r="T14" s="75">
        <f>IF(females!AA25&gt;0,females!AA25,"")</f>
      </c>
      <c r="U14" s="75">
        <f>IF(females!AA26&gt;0,females!AA26,"")</f>
      </c>
      <c r="V14" s="75">
        <f>IF(females!AA27&gt;0,females!AA27,"")</f>
      </c>
      <c r="W14" s="75">
        <f>IF(females!AA29&gt;0,females!AA29,"")</f>
      </c>
      <c r="X14" s="75">
        <f>IF(females!AA30&gt;0,females!AA30,"")</f>
      </c>
      <c r="Y14" s="75">
        <f>IF(females!AA31&gt;0,females!AA31,"")</f>
      </c>
      <c r="Z14" s="75">
        <f>IF(females!AA32&gt;0,females!AA32,"")</f>
      </c>
      <c r="AA14" s="75">
        <f>IF(females!AA33&gt;0,females!AA33,"")</f>
      </c>
      <c r="AB14" s="75">
        <f>IF(females!AA34&gt;0,females!AA34,"")</f>
      </c>
      <c r="AC14" s="75">
        <f>IF(females!AA36&gt;0,females!AA36,"")</f>
      </c>
      <c r="AD14" s="75">
        <f>IF(females!AA37&gt;0,females!AA37,"")</f>
      </c>
      <c r="AE14" s="75">
        <f>IF(females!AA38&gt;0,females!AA38,"")</f>
      </c>
      <c r="AF14" s="75">
        <f>IF(females!AA39&gt;0,females!AA39,"")</f>
      </c>
      <c r="AG14" s="75">
        <f>IF(females!AA40&gt;0,females!AA40,"")</f>
      </c>
      <c r="AH14" s="75">
        <f>IF(females!AA41&gt;0,females!AA41,"")</f>
      </c>
    </row>
    <row r="15" spans="1:34" ht="13.5">
      <c r="A15" s="65" t="str">
        <f>'females_stats (μm)'!A$2</f>
        <v>Milnesium bohleberi</v>
      </c>
      <c r="B15" s="89" t="str">
        <f>'females_stats (μm)'!B$2</f>
        <v>USA.0</v>
      </c>
      <c r="C15" s="67">
        <f>females!AB1</f>
        <v>14</v>
      </c>
      <c r="D15" s="74">
        <f>IF(females!AC3&gt;0,females!AC3,"")</f>
      </c>
      <c r="E15" s="75">
        <f>IF(females!AC4&gt;0,females!AC4,"")</f>
      </c>
      <c r="F15" s="75">
        <f>IF(females!AC5&gt;0,females!AC5,"")</f>
      </c>
      <c r="G15" s="75">
        <f>IF(females!AC8&gt;0,females!AC8,"")</f>
      </c>
      <c r="H15" s="75">
        <f>IF(females!AC9&gt;0,females!AC9,"")</f>
      </c>
      <c r="I15" s="75">
        <f>IF(females!AC10&gt;0,females!AC10,"")</f>
      </c>
      <c r="J15" s="75">
        <f>IF(females!AC11&gt;0,females!AC11,"")</f>
      </c>
      <c r="K15" s="75">
        <f>IF(females!AC15&gt;0,females!AC15,"")</f>
      </c>
      <c r="L15" s="75">
        <f>IF(females!AC16&gt;0,females!AC16,"")</f>
      </c>
      <c r="M15" s="75">
        <f>IF(females!AC17&gt;0,females!AC17,"")</f>
      </c>
      <c r="N15" s="75">
        <f>IF(females!AC18&gt;0,females!AC18,"")</f>
      </c>
      <c r="O15" s="75">
        <f>IF(females!AC19&gt;0,females!AC19,"")</f>
      </c>
      <c r="P15" s="75">
        <f>IF(females!AC20&gt;0,females!AC20,"")</f>
      </c>
      <c r="Q15" s="75">
        <f>IF(females!AC22&gt;0,females!AC22,"")</f>
      </c>
      <c r="R15" s="75">
        <f>IF(females!AC23&gt;0,females!AC23,"")</f>
      </c>
      <c r="S15" s="75">
        <f>IF(females!AC24&gt;0,females!AC24,"")</f>
      </c>
      <c r="T15" s="75">
        <f>IF(females!AC25&gt;0,females!AC25,"")</f>
      </c>
      <c r="U15" s="75">
        <f>IF(females!AC26&gt;0,females!AC26,"")</f>
      </c>
      <c r="V15" s="75">
        <f>IF(females!AC27&gt;0,females!AC27,"")</f>
      </c>
      <c r="W15" s="75">
        <f>IF(females!AC29&gt;0,females!AC29,"")</f>
      </c>
      <c r="X15" s="75">
        <f>IF(females!AC30&gt;0,females!AC30,"")</f>
      </c>
      <c r="Y15" s="75">
        <f>IF(females!AC31&gt;0,females!AC31,"")</f>
      </c>
      <c r="Z15" s="75">
        <f>IF(females!AC32&gt;0,females!AC32,"")</f>
      </c>
      <c r="AA15" s="75">
        <f>IF(females!AC33&gt;0,females!AC33,"")</f>
      </c>
      <c r="AB15" s="75">
        <f>IF(females!AC34&gt;0,females!AC34,"")</f>
      </c>
      <c r="AC15" s="75">
        <f>IF(females!AC36&gt;0,females!AC36,"")</f>
      </c>
      <c r="AD15" s="75">
        <f>IF(females!AC37&gt;0,females!AC37,"")</f>
      </c>
      <c r="AE15" s="75">
        <f>IF(females!AC38&gt;0,females!AC38,"")</f>
      </c>
      <c r="AF15" s="75">
        <f>IF(females!AC39&gt;0,females!AC39,"")</f>
      </c>
      <c r="AG15" s="75">
        <f>IF(females!AC40&gt;0,females!AC40,"")</f>
      </c>
      <c r="AH15" s="75">
        <f>IF(females!AC41&gt;0,females!AC41,"")</f>
      </c>
    </row>
    <row r="16" spans="1:34" ht="13.5">
      <c r="A16" s="65" t="str">
        <f>'females_stats (μm)'!A$2</f>
        <v>Milnesium bohleberi</v>
      </c>
      <c r="B16" s="89" t="str">
        <f>'females_stats (μm)'!B$2</f>
        <v>USA.0</v>
      </c>
      <c r="C16" s="67">
        <f>females!AD1</f>
        <v>15</v>
      </c>
      <c r="D16" s="74">
        <f>IF(females!AE3&gt;0,females!AE3,"")</f>
      </c>
      <c r="E16" s="75">
        <f>IF(females!AE4&gt;0,females!AE4,"")</f>
      </c>
      <c r="F16" s="75">
        <f>IF(females!AE5&gt;0,females!AE5,"")</f>
      </c>
      <c r="G16" s="75">
        <f>IF(females!AE8&gt;0,females!AE8,"")</f>
      </c>
      <c r="H16" s="75">
        <f>IF(females!AE9&gt;0,females!AE9,"")</f>
      </c>
      <c r="I16" s="75">
        <f>IF(females!AE10&gt;0,females!AE10,"")</f>
      </c>
      <c r="J16" s="75">
        <f>IF(females!AE11&gt;0,females!AE11,"")</f>
      </c>
      <c r="K16" s="75">
        <f>IF(females!AE15&gt;0,females!AE15,"")</f>
      </c>
      <c r="L16" s="75">
        <f>IF(females!AE16&gt;0,females!AE16,"")</f>
      </c>
      <c r="M16" s="75">
        <f>IF(females!AE17&gt;0,females!AE17,"")</f>
      </c>
      <c r="N16" s="75">
        <f>IF(females!AE18&gt;0,females!AE18,"")</f>
      </c>
      <c r="O16" s="75">
        <f>IF(females!AE19&gt;0,females!AE19,"")</f>
      </c>
      <c r="P16" s="75">
        <f>IF(females!AE20&gt;0,females!AE20,"")</f>
      </c>
      <c r="Q16" s="75">
        <f>IF(females!AE22&gt;0,females!AE22,"")</f>
      </c>
      <c r="R16" s="75">
        <f>IF(females!AE23&gt;0,females!AE23,"")</f>
      </c>
      <c r="S16" s="75">
        <f>IF(females!AE24&gt;0,females!AE24,"")</f>
      </c>
      <c r="T16" s="75">
        <f>IF(females!AE25&gt;0,females!AE25,"")</f>
      </c>
      <c r="U16" s="75">
        <f>IF(females!AE26&gt;0,females!AE26,"")</f>
      </c>
      <c r="V16" s="75">
        <f>IF(females!AE27&gt;0,females!AE27,"")</f>
      </c>
      <c r="W16" s="75">
        <f>IF(females!AE29&gt;0,females!AE29,"")</f>
      </c>
      <c r="X16" s="75">
        <f>IF(females!AE30&gt;0,females!AE30,"")</f>
      </c>
      <c r="Y16" s="75">
        <f>IF(females!AE31&gt;0,females!AE31,"")</f>
      </c>
      <c r="Z16" s="75">
        <f>IF(females!AE32&gt;0,females!AE32,"")</f>
      </c>
      <c r="AA16" s="75">
        <f>IF(females!AE33&gt;0,females!AE33,"")</f>
      </c>
      <c r="AB16" s="75">
        <f>IF(females!AE34&gt;0,females!AE34,"")</f>
      </c>
      <c r="AC16" s="75">
        <f>IF(females!AE36&gt;0,females!AE36,"")</f>
      </c>
      <c r="AD16" s="75">
        <f>IF(females!AE37&gt;0,females!AE37,"")</f>
      </c>
      <c r="AE16" s="75">
        <f>IF(females!AE38&gt;0,females!AE38,"")</f>
      </c>
      <c r="AF16" s="75">
        <f>IF(females!AE39&gt;0,females!AE39,"")</f>
      </c>
      <c r="AG16" s="75">
        <f>IF(females!AE40&gt;0,females!AE40,"")</f>
      </c>
      <c r="AH16" s="75">
        <f>IF(females!AE41&gt;0,females!AE41,"")</f>
      </c>
    </row>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2" sqref="A2"/>
    </sheetView>
  </sheetViews>
  <sheetFormatPr defaultColWidth="11.00390625" defaultRowHeight="12.75"/>
  <sheetData>
    <row r="1" ht="18.75" customHeight="1">
      <c r="A1" s="100" t="s">
        <v>96</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subject/>
  <dc:creator>Łukasz Michalczyk (LM@tardigrada.net)</dc:creator>
  <cp:keywords>Tardigrada Apochela morphometry</cp:keywords>
  <dc:description/>
  <cp:lastModifiedBy>Usuario</cp:lastModifiedBy>
  <cp:lastPrinted>2003-07-11T12:21:57Z</cp:lastPrinted>
  <dcterms:created xsi:type="dcterms:W3CDTF">2003-07-11T12:08:32Z</dcterms:created>
  <dcterms:modified xsi:type="dcterms:W3CDTF">2022-06-02T09:50:58Z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