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40" yWindow="1660" windowWidth="25100" windowHeight="21920" activeTab="5"/>
  </bookViews>
  <sheets>
    <sheet name="instructions" sheetId="1" r:id="rId1"/>
    <sheet name="females" sheetId="2" r:id="rId2"/>
    <sheet name="females_stats (μm)" sheetId="3" r:id="rId3"/>
    <sheet name="females_stats (pt)" sheetId="4" r:id="rId4"/>
    <sheet name="sin angostos" sheetId="5" r:id="rId5"/>
    <sheet name="CaptionSupp. file 2. Measuremen" sheetId="6" r:id="rId6"/>
  </sheets>
  <definedNames/>
  <calcPr fullCalcOnLoad="1"/>
</workbook>
</file>

<file path=xl/sharedStrings.xml><?xml version="1.0" encoding="utf-8"?>
<sst xmlns="http://schemas.openxmlformats.org/spreadsheetml/2006/main" count="342" uniqueCount="78">
  <si>
    <t>MEAN</t>
  </si>
  <si>
    <t>SD</t>
  </si>
  <si>
    <t>N</t>
  </si>
  <si>
    <t>Eyes</t>
  </si>
  <si>
    <t>pt</t>
  </si>
  <si>
    <t>µm</t>
  </si>
  <si>
    <t>–</t>
  </si>
  <si>
    <t>SPECIMEN</t>
  </si>
  <si>
    <t>CHARACTER</t>
  </si>
  <si>
    <t>RANGE</t>
  </si>
  <si>
    <t>Body length</t>
  </si>
  <si>
    <t>Peribuccal papillae length</t>
  </si>
  <si>
    <t>Lateral papillae length</t>
  </si>
  <si>
    <t>Buccal tube</t>
  </si>
  <si>
    <t xml:space="preserve">     Length</t>
  </si>
  <si>
    <t xml:space="preserve">     Stylet support insertion point</t>
  </si>
  <si>
    <t xml:space="preserve">     Anterior width</t>
  </si>
  <si>
    <t xml:space="preserve">     Standard width</t>
  </si>
  <si>
    <t xml:space="preserve">     Posterior width</t>
  </si>
  <si>
    <t xml:space="preserve">     Standard width/length ratio</t>
  </si>
  <si>
    <t xml:space="preserve">     Posterior/anterior width ratio</t>
  </si>
  <si>
    <t>Claw 1 lengths</t>
  </si>
  <si>
    <t>Claw 2 lengths</t>
  </si>
  <si>
    <t>Claw 3 lengths</t>
  </si>
  <si>
    <t>Claw 4 lengths</t>
  </si>
  <si>
    <t xml:space="preserve">     External primary branch</t>
  </si>
  <si>
    <t xml:space="preserve">     External base + secondary branch</t>
  </si>
  <si>
    <t xml:space="preserve">     Internal primary branch</t>
  </si>
  <si>
    <t xml:space="preserve">     Internal base + secondary branch</t>
  </si>
  <si>
    <t xml:space="preserve">     Internal spur</t>
  </si>
  <si>
    <t xml:space="preserve">     Anterior primary branch</t>
  </si>
  <si>
    <t xml:space="preserve">     Anterior base + secondary branch</t>
  </si>
  <si>
    <t xml:space="preserve">     Anterior spur</t>
  </si>
  <si>
    <t xml:space="preserve">     Posterior primary branch</t>
  </si>
  <si>
    <t xml:space="preserve">     Posterior base + secondary branch</t>
  </si>
  <si>
    <t>Buccal tube length</t>
  </si>
  <si>
    <t>Stylet support insertion point</t>
  </si>
  <si>
    <t xml:space="preserve">  Buccal tube anterior width</t>
  </si>
  <si>
    <t>Buccal tube standard width</t>
  </si>
  <si>
    <t>Buccal tube posterior width</t>
  </si>
  <si>
    <t>Buccal tube standard width/length ratio</t>
  </si>
  <si>
    <t>Buccal tube posterior/anterior width ratio</t>
  </si>
  <si>
    <t>Individual</t>
  </si>
  <si>
    <t>INSTRUCTIONS and TERMS OF USE</t>
  </si>
  <si>
    <t>Data from sheets "females" and "males" are automatically copied to the four remaining "stats" sheets. Data in those sheets are arranged for statistical analyses in the majority of statistical software.</t>
  </si>
  <si>
    <t>Both "females" and "males" sheets automatically calculate basic statistics (number of measurements, range, mean and SD). The table with these statistics is placed after the last (15th) specimen. The summary table can be then copied and pasted directly to MS Word.</t>
  </si>
  <si>
    <t>Copyright by Łukasz Michalczyk. Enquires and suggestions: LM@tardigrada.net</t>
  </si>
  <si>
    <r>
      <t xml:space="preserve">This is a morphometric template for species of the Tardigrada Order </t>
    </r>
    <r>
      <rPr>
        <b/>
        <sz val="12"/>
        <rFont val="Calibri"/>
        <family val="2"/>
      </rPr>
      <t>Apochela.</t>
    </r>
  </si>
  <si>
    <r>
      <t xml:space="preserve">If you want to see the formulas behind this template, press </t>
    </r>
    <r>
      <rPr>
        <b/>
        <sz val="12"/>
        <rFont val="Calibri"/>
        <family val="2"/>
      </rPr>
      <t>Ctrl</t>
    </r>
    <r>
      <rPr>
        <sz val="12"/>
        <rFont val="Calibri"/>
        <family val="2"/>
      </rPr>
      <t>+</t>
    </r>
    <r>
      <rPr>
        <b/>
        <sz val="12"/>
        <rFont val="Calibri"/>
        <family val="2"/>
      </rPr>
      <t>`</t>
    </r>
    <r>
      <rPr>
        <sz val="12"/>
        <rFont val="Calibri"/>
        <family val="2"/>
      </rPr>
      <t xml:space="preserve"> (usually just before "1" on the keyboard). To return to the value view, press Ctrl+` again.</t>
    </r>
  </si>
  <si>
    <r>
      <t xml:space="preserve">This template can be freely used but each published use must be credited as </t>
    </r>
    <r>
      <rPr>
        <b/>
        <sz val="12"/>
        <rFont val="Calibri"/>
        <family val="2"/>
      </rPr>
      <t>Morphometric data were handled using the Apochela ver. 1.0 template available from the Tardigrada Register (www.tardigrada.net/register).</t>
    </r>
  </si>
  <si>
    <r>
      <t xml:space="preserve">The template caluclates the </t>
    </r>
    <r>
      <rPr>
        <i/>
        <sz val="12"/>
        <rFont val="Calibri"/>
        <family val="2"/>
      </rPr>
      <t>pt</t>
    </r>
    <r>
      <rPr>
        <sz val="12"/>
        <rFont val="Calibri"/>
        <family val="2"/>
      </rPr>
      <t xml:space="preserve"> ratio and other relative measures only if all measurements required to calculate a ratio are provided (otherwise the ratio cell remains empty, meaning lack of data). The only numbers you need to enter are absolute measurements in micrometres [μm] in sheets "females" and "males". If a structure is not measurable leave the cell empty (enetring zeros will mean that the trait has a value of 0).</t>
    </r>
  </si>
  <si>
    <r>
      <t xml:space="preserve">If a trait listed is not present in the species you are measuring, </t>
    </r>
    <r>
      <rPr>
        <b/>
        <sz val="12"/>
        <rFont val="Calibri"/>
        <family val="2"/>
      </rPr>
      <t>remove the entire row</t>
    </r>
    <r>
      <rPr>
        <sz val="12"/>
        <rFont val="Calibri"/>
        <family val="2"/>
      </rPr>
      <t xml:space="preserve"> (highlight the row, right mouse click, choose "delete").</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</si>
  <si>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</si>
  <si>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t>Milnesium tardigradum</t>
  </si>
  <si>
    <t>Species</t>
  </si>
  <si>
    <t>Population</t>
  </si>
  <si>
    <t>Poland.1</t>
  </si>
  <si>
    <t>Claw 1 external primary branch</t>
  </si>
  <si>
    <t>Claw 1 external base + secondary branch</t>
  </si>
  <si>
    <t>Claw 1 internal primary branch</t>
  </si>
  <si>
    <t>Claw 1 internal base + secondary branch</t>
  </si>
  <si>
    <t>Claw 1 internal spur</t>
  </si>
  <si>
    <t>Claw 2 external primary branch</t>
  </si>
  <si>
    <t>Claw 2 external base + secondary branch</t>
  </si>
  <si>
    <t>Claw 2 internal primary branch</t>
  </si>
  <si>
    <t>Claw 2 internal base + secondary branch</t>
  </si>
  <si>
    <t>Claw 2 internal spur</t>
  </si>
  <si>
    <t>Claw 3 external primary branch</t>
  </si>
  <si>
    <t>Claw 3 external base + secondary branch</t>
  </si>
  <si>
    <t>Claw 3 internal primary branch</t>
  </si>
  <si>
    <t>Claw 3 internal base + secondary branch</t>
  </si>
  <si>
    <t>Claw 3 internal spur</t>
  </si>
  <si>
    <t>Claw 4 anterior primary branch</t>
  </si>
  <si>
    <t>Claw 4 anterior base + secondary branch</t>
  </si>
  <si>
    <t>Claw 4 anterior spur</t>
  </si>
  <si>
    <t>Claw 4 posterior primary branch</t>
  </si>
  <si>
    <t>Claw 4 posterior base + secondary branch</t>
  </si>
  <si>
    <r>
      <t xml:space="preserve">Supp. file 2. Measurements of </t>
    </r>
    <r>
      <rPr>
        <i/>
        <sz val="10"/>
        <color indexed="8"/>
        <rFont val="Calibri"/>
        <family val="2"/>
      </rPr>
      <t>Milnesium pelufforum</t>
    </r>
    <r>
      <rPr>
        <sz val="10"/>
        <color indexed="8"/>
        <rFont val="Calibri"/>
        <family val="2"/>
      </rPr>
      <t xml:space="preserve"> senior. Complete morphometric dataset of the senior specimens of </t>
    </r>
    <r>
      <rPr>
        <i/>
        <sz val="10"/>
        <color indexed="8"/>
        <rFont val="Calibri"/>
        <family val="2"/>
      </rPr>
      <t>Milnesium pelufforum</t>
    </r>
    <r>
      <rPr>
        <sz val="10"/>
        <color indexed="8"/>
        <rFont val="Calibri"/>
        <family val="2"/>
      </rPr>
      <t xml:space="preserve"> sp. nov. (from which Table 2 in the paper derives) (Excel file). https://doi.org/10.5852/ejt.2022.822.1807.6931 </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</si>
</sst>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quot;Sí&quot;;&quot;Sí&quot;;&quot;No&quot;"/>
    <numFmt numFmtId="194" formatCode="&quot;Verdadero&quot;;&quot;Verdadero&quot;;&quot;Falso&quot;"/>
    <numFmt numFmtId="195" formatCode="&quot;Activado&quot;;&quot;Activado&quot;;&quot;Desactivado&quot;"/>
  </numFmts>
  <fonts count="60">
    <font>
      <sz val="10"/>
      <name val="Arial CE"/>
      <family val="0"/>
    </font>
    <font>
      <sz val="11"/>
      <color indexed="8"/>
      <name val="Calibri"/>
      <family val="2"/>
    </font>
    <font>
      <sz val="8"/>
      <name val="Arial CE"/>
      <family val="0"/>
    </font>
    <font>
      <b/>
      <sz val="10"/>
      <name val="Arial CE"/>
      <family val="0"/>
    </font>
    <font>
      <i/>
      <sz val="10"/>
      <name val="Arial CE"/>
      <family val="0"/>
    </font>
    <font>
      <b/>
      <sz val="12"/>
      <name val="Calibri"/>
      <family val="2"/>
    </font>
    <font>
      <sz val="12"/>
      <name val="Calibri"/>
      <family val="2"/>
    </font>
    <font>
      <i/>
      <sz val="12"/>
      <name val="Calibri"/>
      <family val="2"/>
    </font>
    <font>
      <sz val="10"/>
      <name val="Calibri"/>
      <family val="2"/>
    </font>
    <font>
      <sz val="10"/>
      <color indexed="8"/>
      <name val="Calibri"/>
      <family val="2"/>
    </font>
    <font>
      <i/>
      <sz val="10"/>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CE"/>
      <family val="0"/>
    </font>
    <font>
      <u val="single"/>
      <sz val="10"/>
      <color indexed="20"/>
      <name val="Arial CE"/>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Calibri"/>
      <family val="2"/>
    </font>
    <font>
      <b/>
      <i/>
      <sz val="10"/>
      <name val="Calibri"/>
      <family val="2"/>
    </font>
    <font>
      <i/>
      <sz val="10"/>
      <name val="Calibri"/>
      <family val="2"/>
    </font>
    <font>
      <i/>
      <sz val="10"/>
      <color indexed="12"/>
      <name val="Calibri"/>
      <family val="2"/>
    </font>
    <font>
      <b/>
      <sz val="12"/>
      <color indexed="10"/>
      <name val="Calibri"/>
      <family val="2"/>
    </font>
    <font>
      <sz val="10"/>
      <color indexed="17"/>
      <name val="Calibri"/>
      <family val="2"/>
    </font>
    <font>
      <b/>
      <sz val="14"/>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CE"/>
      <family val="0"/>
    </font>
    <font>
      <u val="single"/>
      <sz val="10"/>
      <color theme="11"/>
      <name val="Arial CE"/>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0"/>
      <color rgb="FF0000CC"/>
      <name val="Calibri"/>
      <family val="2"/>
    </font>
    <font>
      <b/>
      <sz val="12"/>
      <color rgb="FFFF0000"/>
      <name val="Calibri"/>
      <family val="2"/>
    </font>
    <font>
      <sz val="10"/>
      <color rgb="FF008000"/>
      <name val="Calibri"/>
      <family val="2"/>
    </font>
    <font>
      <sz val="10"/>
      <color rgb="FF000000"/>
      <name val="Calibri"/>
      <family val="2"/>
    </font>
    <font>
      <b/>
      <sz val="14"/>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69696"/>
        <bgColor indexed="64"/>
      </patternFill>
    </fill>
    <fill>
      <patternFill patternType="solid">
        <fgColor rgb="FFFFFF00"/>
        <bgColor indexed="64"/>
      </patternFill>
    </fill>
    <fill>
      <patternFill patternType="solid">
        <fgColor theme="2" tint="-0.4999699890613556"/>
        <bgColor indexed="64"/>
      </patternFill>
    </fill>
    <fill>
      <patternFill patternType="solid">
        <fgColor rgb="FFFF0000"/>
        <bgColor indexed="64"/>
      </patternFill>
    </fill>
    <fill>
      <patternFill patternType="solid">
        <fgColor rgb="FF00B0F0"/>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style="double"/>
      <top/>
      <bottom style="thin"/>
    </border>
    <border>
      <left/>
      <right style="thin"/>
      <top/>
      <bottom/>
    </border>
    <border>
      <left/>
      <right style="double"/>
      <top/>
      <bottom/>
    </border>
    <border>
      <left/>
      <right/>
      <top/>
      <bottom style="medium"/>
    </border>
    <border>
      <left/>
      <right style="double"/>
      <top/>
      <bottom style="medium"/>
    </border>
    <border>
      <left style="thin"/>
      <right style="thin"/>
      <top style="thin"/>
      <bottom style="thin"/>
    </border>
    <border>
      <left style="thin"/>
      <right/>
      <top style="thin"/>
      <bottom style="thin"/>
    </border>
    <border>
      <left/>
      <right style="thin"/>
      <top/>
      <bottom style="medium"/>
    </border>
    <border>
      <left/>
      <right style="thin"/>
      <top/>
      <bottom style="thin"/>
    </border>
    <border>
      <left style="thin"/>
      <right/>
      <top/>
      <bottom style="thin"/>
    </border>
    <border>
      <left style="thin"/>
      <right/>
      <top>
        <color indexed="63"/>
      </top>
      <bottom>
        <color indexed="63"/>
      </bottom>
    </border>
    <border>
      <left style="thin"/>
      <right/>
      <top/>
      <bottom style="medium"/>
    </border>
    <border>
      <left>
        <color indexed="63"/>
      </left>
      <right>
        <color indexed="63"/>
      </right>
      <top style="thin"/>
      <bottom style="thin"/>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right/>
      <top style="medium"/>
      <bottom/>
    </border>
    <border>
      <left/>
      <right style="double"/>
      <top style="medium"/>
      <bottom/>
    </border>
    <border>
      <left/>
      <right style="thin"/>
      <top style="medium"/>
      <bottom/>
    </border>
    <border>
      <left style="thin"/>
      <right/>
      <top style="thin"/>
      <bottom/>
    </border>
    <border>
      <left/>
      <right style="thin"/>
      <top style="thin"/>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30">
    <xf numFmtId="0" fontId="0" fillId="0" borderId="0" xfId="0" applyAlignment="1">
      <alignment/>
    </xf>
    <xf numFmtId="0" fontId="29" fillId="0" borderId="10" xfId="0" applyFont="1" applyFill="1" applyBorder="1" applyAlignment="1">
      <alignment horizontal="center" vertical="center"/>
    </xf>
    <xf numFmtId="0" fontId="30" fillId="0" borderId="11" xfId="0" applyFont="1" applyFill="1" applyBorder="1" applyAlignment="1">
      <alignment horizontal="center" vertical="center"/>
    </xf>
    <xf numFmtId="188" fontId="8" fillId="0" borderId="0" xfId="0" applyNumberFormat="1" applyFont="1" applyFill="1" applyBorder="1" applyAlignment="1">
      <alignment horizontal="right" vertical="center"/>
    </xf>
    <xf numFmtId="188" fontId="8" fillId="0" borderId="0" xfId="0" applyNumberFormat="1" applyFont="1" applyFill="1" applyBorder="1" applyAlignment="1">
      <alignment horizontal="center" vertical="center"/>
    </xf>
    <xf numFmtId="188" fontId="8" fillId="0" borderId="0" xfId="0" applyNumberFormat="1" applyFont="1" applyFill="1" applyBorder="1" applyAlignment="1">
      <alignment horizontal="left" vertical="center"/>
    </xf>
    <xf numFmtId="188" fontId="31" fillId="0" borderId="0" xfId="0" applyNumberFormat="1" applyFont="1" applyFill="1" applyBorder="1" applyAlignment="1">
      <alignment horizontal="center" vertical="center"/>
    </xf>
    <xf numFmtId="188" fontId="31" fillId="0" borderId="12" xfId="0" applyNumberFormat="1" applyFont="1" applyFill="1" applyBorder="1" applyAlignment="1">
      <alignment horizontal="center" vertical="center"/>
    </xf>
    <xf numFmtId="188" fontId="31" fillId="0" borderId="13"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188" fontId="8" fillId="0" borderId="14" xfId="0" applyNumberFormat="1" applyFont="1" applyFill="1" applyBorder="1" applyAlignment="1">
      <alignment horizontal="right" vertical="center"/>
    </xf>
    <xf numFmtId="188" fontId="8" fillId="0" borderId="14" xfId="0" applyNumberFormat="1" applyFont="1" applyFill="1" applyBorder="1" applyAlignment="1">
      <alignment horizontal="center" vertical="center"/>
    </xf>
    <xf numFmtId="188" fontId="8" fillId="0" borderId="14" xfId="0" applyNumberFormat="1" applyFont="1" applyFill="1" applyBorder="1" applyAlignment="1">
      <alignment horizontal="left" vertical="center"/>
    </xf>
    <xf numFmtId="188" fontId="31" fillId="0" borderId="15" xfId="0" applyNumberFormat="1" applyFont="1" applyFill="1" applyBorder="1" applyAlignment="1">
      <alignment horizontal="center" vertical="center"/>
    </xf>
    <xf numFmtId="0" fontId="8" fillId="0" borderId="0" xfId="0" applyFont="1" applyFill="1" applyBorder="1" applyAlignment="1">
      <alignment horizontal="center"/>
    </xf>
    <xf numFmtId="0" fontId="29" fillId="0" borderId="16" xfId="0" applyFont="1" applyFill="1" applyBorder="1" applyAlignment="1">
      <alignment horizontal="right"/>
    </xf>
    <xf numFmtId="0" fontId="29" fillId="0" borderId="16" xfId="0" applyFont="1" applyFill="1" applyBorder="1" applyAlignment="1">
      <alignment horizontal="left"/>
    </xf>
    <xf numFmtId="0" fontId="8" fillId="0" borderId="16" xfId="0" applyFont="1" applyFill="1" applyBorder="1" applyAlignment="1">
      <alignment horizontal="center"/>
    </xf>
    <xf numFmtId="0" fontId="8" fillId="0" borderId="17" xfId="0" applyFont="1" applyFill="1" applyBorder="1" applyAlignment="1">
      <alignment/>
    </xf>
    <xf numFmtId="188" fontId="8" fillId="0" borderId="16" xfId="0" applyNumberFormat="1" applyFont="1" applyFill="1" applyBorder="1" applyAlignment="1">
      <alignment horizontal="center"/>
    </xf>
    <xf numFmtId="0" fontId="8" fillId="0" borderId="13" xfId="0" applyFont="1" applyFill="1" applyBorder="1" applyAlignment="1">
      <alignment horizontal="left"/>
    </xf>
    <xf numFmtId="188" fontId="8" fillId="0" borderId="0" xfId="0" applyNumberFormat="1" applyFont="1" applyFill="1" applyBorder="1" applyAlignment="1">
      <alignment horizontal="center"/>
    </xf>
    <xf numFmtId="0" fontId="8" fillId="0" borderId="15" xfId="0" applyFont="1" applyFill="1" applyBorder="1" applyAlignment="1">
      <alignment horizontal="left"/>
    </xf>
    <xf numFmtId="0" fontId="8" fillId="0" borderId="18" xfId="0" applyFont="1" applyFill="1" applyBorder="1" applyAlignment="1">
      <alignment horizontal="center" vertical="center"/>
    </xf>
    <xf numFmtId="0" fontId="8" fillId="0" borderId="0" xfId="0" applyFont="1" applyFill="1" applyBorder="1" applyAlignment="1">
      <alignment horizontal="left"/>
    </xf>
    <xf numFmtId="0" fontId="55" fillId="0" borderId="16" xfId="0" applyFont="1" applyFill="1" applyBorder="1" applyAlignment="1">
      <alignment horizontal="center"/>
    </xf>
    <xf numFmtId="9" fontId="8" fillId="0" borderId="0" xfId="55" applyFont="1" applyFill="1" applyBorder="1" applyAlignment="1">
      <alignment horizontal="right" vertical="center"/>
    </xf>
    <xf numFmtId="9" fontId="8" fillId="0" borderId="0" xfId="55" applyFont="1" applyFill="1" applyBorder="1" applyAlignment="1">
      <alignment horizontal="center" vertical="center"/>
    </xf>
    <xf numFmtId="9" fontId="8" fillId="0" borderId="0" xfId="55" applyFont="1" applyFill="1" applyBorder="1" applyAlignment="1">
      <alignment horizontal="left" vertical="center"/>
    </xf>
    <xf numFmtId="0" fontId="8" fillId="0" borderId="16" xfId="0" applyFont="1" applyBorder="1" applyAlignment="1">
      <alignment vertical="top"/>
    </xf>
    <xf numFmtId="188" fontId="8" fillId="33" borderId="17" xfId="0" applyNumberFormat="1" applyFont="1" applyFill="1" applyBorder="1" applyAlignment="1">
      <alignment horizontal="center"/>
    </xf>
    <xf numFmtId="1" fontId="31" fillId="0" borderId="0" xfId="0" applyNumberFormat="1" applyFont="1" applyFill="1" applyBorder="1" applyAlignment="1">
      <alignment horizontal="right" vertical="center"/>
    </xf>
    <xf numFmtId="1" fontId="31" fillId="0" borderId="0" xfId="0" applyNumberFormat="1" applyFont="1" applyFill="1" applyBorder="1" applyAlignment="1">
      <alignment horizontal="center" vertical="center"/>
    </xf>
    <xf numFmtId="1" fontId="31" fillId="0" borderId="12" xfId="0" applyNumberFormat="1" applyFont="1" applyFill="1" applyBorder="1" applyAlignment="1">
      <alignment horizontal="left" vertical="center"/>
    </xf>
    <xf numFmtId="1" fontId="31" fillId="0" borderId="12" xfId="0" applyNumberFormat="1" applyFont="1" applyFill="1" applyBorder="1" applyAlignment="1">
      <alignment horizontal="center" vertical="center"/>
    </xf>
    <xf numFmtId="1" fontId="31" fillId="0" borderId="13" xfId="0" applyNumberFormat="1" applyFont="1" applyFill="1" applyBorder="1" applyAlignment="1">
      <alignment horizontal="center" vertical="center"/>
    </xf>
    <xf numFmtId="1" fontId="8" fillId="0" borderId="16" xfId="0" applyNumberFormat="1" applyFont="1" applyFill="1" applyBorder="1" applyAlignment="1">
      <alignment horizontal="center"/>
    </xf>
    <xf numFmtId="1" fontId="55" fillId="0" borderId="16" xfId="0" applyNumberFormat="1" applyFont="1" applyFill="1" applyBorder="1" applyAlignment="1">
      <alignment horizontal="center"/>
    </xf>
    <xf numFmtId="1" fontId="8" fillId="0" borderId="0" xfId="0" applyNumberFormat="1" applyFont="1" applyFill="1" applyBorder="1" applyAlignment="1">
      <alignment horizontal="center"/>
    </xf>
    <xf numFmtId="1" fontId="8" fillId="0" borderId="13" xfId="0" applyNumberFormat="1" applyFont="1" applyFill="1" applyBorder="1" applyAlignment="1">
      <alignment horizontal="left"/>
    </xf>
    <xf numFmtId="1" fontId="8" fillId="0" borderId="12" xfId="0" applyNumberFormat="1" applyFont="1" applyFill="1" applyBorder="1" applyAlignment="1">
      <alignment horizontal="center" vertical="center"/>
    </xf>
    <xf numFmtId="1" fontId="8" fillId="0" borderId="0" xfId="0" applyNumberFormat="1" applyFont="1" applyFill="1" applyBorder="1" applyAlignment="1">
      <alignment horizontal="right" vertical="center"/>
    </xf>
    <xf numFmtId="1"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left" vertical="center"/>
    </xf>
    <xf numFmtId="0" fontId="30" fillId="0" borderId="19" xfId="0" applyFont="1" applyFill="1" applyBorder="1" applyAlignment="1">
      <alignment horizontal="center" vertical="center"/>
    </xf>
    <xf numFmtId="0" fontId="31" fillId="0" borderId="0" xfId="0" applyFont="1" applyFill="1" applyBorder="1" applyAlignment="1">
      <alignment horizontal="center"/>
    </xf>
    <xf numFmtId="0" fontId="29" fillId="0" borderId="20" xfId="0" applyFont="1" applyFill="1" applyBorder="1" applyAlignment="1">
      <alignment horizontal="center" vertical="center"/>
    </xf>
    <xf numFmtId="1" fontId="8" fillId="0" borderId="21" xfId="0" applyNumberFormat="1" applyFont="1" applyFill="1" applyBorder="1" applyAlignment="1">
      <alignment horizontal="center" vertical="center"/>
    </xf>
    <xf numFmtId="188" fontId="8" fillId="0" borderId="21" xfId="0" applyNumberFormat="1" applyFont="1" applyFill="1" applyBorder="1" applyAlignment="1">
      <alignment horizontal="center" vertical="center"/>
    </xf>
    <xf numFmtId="1" fontId="8" fillId="0" borderId="14" xfId="0" applyNumberFormat="1" applyFont="1" applyFill="1" applyBorder="1" applyAlignment="1">
      <alignment horizontal="center" vertical="center"/>
    </xf>
    <xf numFmtId="0" fontId="31" fillId="0" borderId="13" xfId="0" applyFont="1" applyFill="1" applyBorder="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188" fontId="31" fillId="0" borderId="0" xfId="0" applyNumberFormat="1" applyFont="1" applyFill="1" applyBorder="1" applyAlignment="1">
      <alignment horizontal="right" vertical="center"/>
    </xf>
    <xf numFmtId="188" fontId="31" fillId="0" borderId="12" xfId="0" applyNumberFormat="1" applyFont="1" applyFill="1" applyBorder="1" applyAlignment="1">
      <alignment horizontal="left" vertical="center"/>
    </xf>
    <xf numFmtId="9" fontId="8" fillId="0" borderId="21" xfId="55" applyFont="1" applyFill="1" applyBorder="1" applyAlignment="1">
      <alignment horizontal="center" vertical="center"/>
    </xf>
    <xf numFmtId="188" fontId="8" fillId="0" borderId="22" xfId="0" applyNumberFormat="1" applyFont="1" applyFill="1" applyBorder="1" applyAlignment="1">
      <alignment horizontal="center" vertical="center"/>
    </xf>
    <xf numFmtId="188" fontId="31" fillId="0" borderId="18"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0" fontId="4" fillId="0" borderId="16" xfId="0" applyFont="1" applyBorder="1" applyAlignment="1">
      <alignment horizontal="left" vertical="center" wrapText="1"/>
    </xf>
    <xf numFmtId="0" fontId="0" fillId="0" borderId="16" xfId="0" applyBorder="1" applyAlignment="1">
      <alignment horizontal="center" vertical="center"/>
    </xf>
    <xf numFmtId="1" fontId="3" fillId="0" borderId="16" xfId="0" applyNumberFormat="1" applyFont="1" applyBorder="1" applyAlignment="1">
      <alignment horizontal="center" vertical="center" wrapText="1"/>
    </xf>
    <xf numFmtId="1" fontId="0" fillId="0" borderId="16" xfId="0" applyNumberFormat="1" applyBorder="1" applyAlignment="1">
      <alignment horizontal="center" vertical="center" wrapText="1"/>
    </xf>
    <xf numFmtId="188" fontId="0" fillId="0" borderId="16" xfId="0" applyNumberFormat="1" applyBorder="1" applyAlignment="1">
      <alignment horizontal="center" vertical="center" wrapText="1"/>
    </xf>
    <xf numFmtId="188" fontId="0" fillId="0" borderId="16" xfId="0" applyNumberFormat="1" applyBorder="1" applyAlignment="1">
      <alignment horizontal="center" vertical="center"/>
    </xf>
    <xf numFmtId="9" fontId="0" fillId="0" borderId="16" xfId="55" applyFont="1" applyBorder="1" applyAlignment="1">
      <alignment horizontal="center" vertical="center" wrapText="1"/>
    </xf>
    <xf numFmtId="188" fontId="55" fillId="0" borderId="16" xfId="0" applyNumberFormat="1" applyFont="1" applyFill="1" applyBorder="1" applyAlignment="1">
      <alignment horizontal="center"/>
    </xf>
    <xf numFmtId="188" fontId="55" fillId="33" borderId="23" xfId="0" applyNumberFormat="1" applyFont="1" applyFill="1" applyBorder="1" applyAlignment="1">
      <alignment horizontal="center"/>
    </xf>
    <xf numFmtId="1" fontId="4" fillId="0" borderId="16" xfId="0" applyNumberFormat="1" applyFont="1" applyBorder="1" applyAlignment="1">
      <alignment horizontal="center" vertical="center" wrapText="1"/>
    </xf>
    <xf numFmtId="188" fontId="4" fillId="0" borderId="16" xfId="0" applyNumberFormat="1" applyFont="1" applyBorder="1" applyAlignment="1">
      <alignment horizontal="center" vertical="center" wrapText="1"/>
    </xf>
    <xf numFmtId="188" fontId="4" fillId="0" borderId="16" xfId="0" applyNumberFormat="1" applyFont="1" applyBorder="1" applyAlignment="1">
      <alignment horizontal="center" vertical="center"/>
    </xf>
    <xf numFmtId="0" fontId="0" fillId="0" borderId="0" xfId="0" applyAlignment="1">
      <alignment vertical="top"/>
    </xf>
    <xf numFmtId="0" fontId="5" fillId="32" borderId="24" xfId="0" applyFont="1" applyFill="1" applyBorder="1" applyAlignment="1">
      <alignment horizontal="center" vertical="top" wrapText="1"/>
    </xf>
    <xf numFmtId="0" fontId="6" fillId="32" borderId="25" xfId="0" applyFont="1" applyFill="1" applyBorder="1" applyAlignment="1">
      <alignment horizontal="left" vertical="top" wrapText="1"/>
    </xf>
    <xf numFmtId="0" fontId="5" fillId="32" borderId="26" xfId="0" applyFont="1" applyFill="1" applyBorder="1" applyAlignment="1">
      <alignment horizontal="center" vertical="top" wrapText="1"/>
    </xf>
    <xf numFmtId="0" fontId="6" fillId="32" borderId="27" xfId="0" applyFont="1" applyFill="1" applyBorder="1" applyAlignment="1">
      <alignment horizontal="left" vertical="top" wrapText="1"/>
    </xf>
    <xf numFmtId="0" fontId="6" fillId="32" borderId="28" xfId="0" applyFont="1" applyFill="1" applyBorder="1" applyAlignment="1">
      <alignment horizontal="left" vertical="top" wrapText="1"/>
    </xf>
    <xf numFmtId="0" fontId="6" fillId="34" borderId="28" xfId="0" applyFont="1" applyFill="1" applyBorder="1" applyAlignment="1">
      <alignment horizontal="left" vertical="top" wrapText="1"/>
    </xf>
    <xf numFmtId="0" fontId="5" fillId="32" borderId="29" xfId="0" applyFont="1" applyFill="1" applyBorder="1" applyAlignment="1">
      <alignment horizontal="center" vertical="top" wrapText="1"/>
    </xf>
    <xf numFmtId="0" fontId="6" fillId="32" borderId="30" xfId="46" applyFont="1" applyFill="1" applyBorder="1" applyAlignment="1" applyProtection="1">
      <alignment horizontal="left" vertical="top" wrapText="1"/>
      <protection/>
    </xf>
    <xf numFmtId="0" fontId="56" fillId="34" borderId="26" xfId="0" applyFont="1" applyFill="1" applyBorder="1" applyAlignment="1">
      <alignment horizontal="center" vertical="top" wrapText="1"/>
    </xf>
    <xf numFmtId="9" fontId="57" fillId="0" borderId="16" xfId="55" applyFont="1" applyFill="1" applyBorder="1" applyAlignment="1">
      <alignment horizontal="center"/>
    </xf>
    <xf numFmtId="0" fontId="8" fillId="0" borderId="16" xfId="0" applyFont="1" applyFill="1" applyBorder="1" applyAlignment="1">
      <alignment horizontal="center" vertical="top" wrapText="1"/>
    </xf>
    <xf numFmtId="0" fontId="8" fillId="0" borderId="16" xfId="0" applyFont="1" applyBorder="1" applyAlignment="1">
      <alignment horizontal="center" vertical="top"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Alignment="1">
      <alignment horizontal="left" vertical="center" wrapText="1"/>
    </xf>
    <xf numFmtId="188" fontId="8" fillId="34" borderId="16" xfId="0" applyNumberFormat="1" applyFont="1" applyFill="1" applyBorder="1" applyAlignment="1">
      <alignment horizontal="center"/>
    </xf>
    <xf numFmtId="0" fontId="29" fillId="0" borderId="10" xfId="0" applyFont="1" applyFill="1" applyBorder="1" applyAlignment="1">
      <alignment horizontal="center" vertical="center"/>
    </xf>
    <xf numFmtId="0" fontId="30" fillId="0" borderId="19" xfId="0" applyFont="1" applyFill="1" applyBorder="1" applyAlignment="1">
      <alignment horizontal="center" vertical="center"/>
    </xf>
    <xf numFmtId="188" fontId="55" fillId="35" borderId="16" xfId="0" applyNumberFormat="1" applyFont="1" applyFill="1" applyBorder="1" applyAlignment="1">
      <alignment horizontal="center"/>
    </xf>
    <xf numFmtId="188" fontId="31" fillId="36" borderId="0" xfId="0" applyNumberFormat="1" applyFont="1" applyFill="1" applyBorder="1" applyAlignment="1">
      <alignment horizontal="right" vertical="center"/>
    </xf>
    <xf numFmtId="188" fontId="31" fillId="36" borderId="0" xfId="0" applyNumberFormat="1" applyFont="1" applyFill="1" applyBorder="1" applyAlignment="1">
      <alignment horizontal="center" vertical="center"/>
    </xf>
    <xf numFmtId="188" fontId="31" fillId="36" borderId="12" xfId="0" applyNumberFormat="1" applyFont="1" applyFill="1" applyBorder="1" applyAlignment="1">
      <alignment horizontal="left" vertical="center"/>
    </xf>
    <xf numFmtId="188" fontId="31" fillId="36" borderId="14" xfId="0" applyNumberFormat="1" applyFont="1" applyFill="1" applyBorder="1" applyAlignment="1">
      <alignment horizontal="right" vertical="center"/>
    </xf>
    <xf numFmtId="188" fontId="31" fillId="36" borderId="14" xfId="0" applyNumberFormat="1" applyFont="1" applyFill="1" applyBorder="1" applyAlignment="1">
      <alignment horizontal="center" vertical="center"/>
    </xf>
    <xf numFmtId="188" fontId="31" fillId="36" borderId="18" xfId="0" applyNumberFormat="1" applyFont="1" applyFill="1" applyBorder="1" applyAlignment="1">
      <alignment horizontal="left" vertical="center"/>
    </xf>
    <xf numFmtId="188" fontId="8" fillId="37" borderId="16" xfId="0" applyNumberFormat="1" applyFont="1" applyFill="1" applyBorder="1" applyAlignment="1">
      <alignment horizontal="center"/>
    </xf>
    <xf numFmtId="188" fontId="55" fillId="37" borderId="16" xfId="0" applyNumberFormat="1" applyFont="1" applyFill="1" applyBorder="1" applyAlignment="1">
      <alignment horizontal="center"/>
    </xf>
    <xf numFmtId="188" fontId="8" fillId="0" borderId="17" xfId="0" applyNumberFormat="1" applyFont="1" applyFill="1" applyBorder="1" applyAlignment="1">
      <alignment horizontal="center"/>
    </xf>
    <xf numFmtId="188" fontId="55" fillId="0" borderId="23" xfId="0" applyNumberFormat="1" applyFont="1" applyFill="1" applyBorder="1" applyAlignment="1">
      <alignment horizontal="center"/>
    </xf>
    <xf numFmtId="188" fontId="55" fillId="9" borderId="16" xfId="0" applyNumberFormat="1" applyFont="1" applyFill="1" applyBorder="1" applyAlignment="1">
      <alignment horizontal="center"/>
    </xf>
    <xf numFmtId="188" fontId="31" fillId="0" borderId="14" xfId="0" applyNumberFormat="1" applyFont="1" applyFill="1" applyBorder="1" applyAlignment="1">
      <alignment horizontal="right" vertical="center"/>
    </xf>
    <xf numFmtId="188" fontId="31" fillId="0" borderId="14" xfId="0" applyNumberFormat="1" applyFont="1" applyFill="1" applyBorder="1" applyAlignment="1">
      <alignment horizontal="center" vertical="center"/>
    </xf>
    <xf numFmtId="188" fontId="31" fillId="0" borderId="18" xfId="0" applyNumberFormat="1" applyFont="1" applyFill="1" applyBorder="1" applyAlignment="1">
      <alignment horizontal="left" vertical="center"/>
    </xf>
    <xf numFmtId="0" fontId="8" fillId="38" borderId="16" xfId="0" applyFont="1" applyFill="1" applyBorder="1" applyAlignment="1">
      <alignment vertical="top"/>
    </xf>
    <xf numFmtId="188" fontId="8" fillId="38" borderId="16" xfId="0" applyNumberFormat="1" applyFont="1" applyFill="1" applyBorder="1" applyAlignment="1">
      <alignment horizontal="center"/>
    </xf>
    <xf numFmtId="188" fontId="55" fillId="38" borderId="16" xfId="0" applyNumberFormat="1" applyFont="1" applyFill="1" applyBorder="1" applyAlignment="1">
      <alignment horizontal="center"/>
    </xf>
    <xf numFmtId="9" fontId="57" fillId="38" borderId="16" xfId="55" applyFont="1" applyFill="1" applyBorder="1" applyAlignment="1">
      <alignment horizontal="center"/>
    </xf>
    <xf numFmtId="0" fontId="58" fillId="0" borderId="0" xfId="0" applyFont="1" applyAlignment="1">
      <alignment vertical="center"/>
    </xf>
    <xf numFmtId="0" fontId="59" fillId="32" borderId="31" xfId="0" applyFont="1" applyFill="1" applyBorder="1" applyAlignment="1">
      <alignment horizontal="center" vertical="center" wrapText="1"/>
    </xf>
    <xf numFmtId="0" fontId="59" fillId="32" borderId="32" xfId="0" applyFont="1" applyFill="1" applyBorder="1" applyAlignment="1">
      <alignment horizontal="center" vertical="center" wrapText="1"/>
    </xf>
    <xf numFmtId="0" fontId="29" fillId="0" borderId="33"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10"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9"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16" xfId="0" applyFont="1" applyFill="1" applyBorder="1" applyAlignment="1">
      <alignment horizontal="center"/>
    </xf>
    <xf numFmtId="0" fontId="29" fillId="0" borderId="34" xfId="0" applyFont="1" applyFill="1" applyBorder="1" applyAlignment="1">
      <alignment horizontal="left" vertical="center"/>
    </xf>
    <xf numFmtId="0" fontId="29" fillId="0" borderId="11" xfId="0" applyFont="1" applyFill="1" applyBorder="1" applyAlignment="1">
      <alignment horizontal="left" vertical="center"/>
    </xf>
    <xf numFmtId="0" fontId="29" fillId="0" borderId="12"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37" xfId="0" applyFont="1" applyFill="1" applyBorder="1" applyAlignment="1">
      <alignment horizontal="center" vertical="center"/>
    </xf>
    <xf numFmtId="1" fontId="29" fillId="0" borderId="16" xfId="0" applyNumberFormat="1" applyFont="1" applyFill="1" applyBorder="1" applyAlignment="1">
      <alignment horizontal="center"/>
    </xf>
    <xf numFmtId="1" fontId="29" fillId="37" borderId="16" xfId="0" applyNumberFormat="1" applyFont="1" applyFill="1" applyBorder="1" applyAlignment="1">
      <alignment horizontal="center"/>
    </xf>
    <xf numFmtId="0" fontId="8" fillId="0" borderId="38"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ukasz%20Michalczyk%20%3cLM@tardigrada.net%3e?subject=Tardigrada%20Morphometric%20Template%20(Apochela%20ver.%201.0)" TargetMode="External" /></Relationships>
</file>

<file path=xl/worksheets/sheet1.xml><?xml version="1.0" encoding="utf-8"?>
<worksheet xmlns="http://schemas.openxmlformats.org/spreadsheetml/2006/main" xmlns:r="http://schemas.openxmlformats.org/officeDocument/2006/relationships">
  <sheetPr>
    <tabColor rgb="FFFFFF00"/>
  </sheetPr>
  <dimension ref="B2:C11"/>
  <sheetViews>
    <sheetView zoomScalePageLayoutView="0" workbookViewId="0" topLeftCell="A1">
      <selection activeCell="B2" sqref="B2:C2"/>
    </sheetView>
  </sheetViews>
  <sheetFormatPr defaultColWidth="9.125" defaultRowHeight="12.75"/>
  <cols>
    <col min="1" max="1" width="3.00390625" style="0" customWidth="1"/>
    <col min="2" max="2" width="3.625" style="73" customWidth="1"/>
    <col min="3" max="3" width="115.625" style="0" customWidth="1"/>
  </cols>
  <sheetData>
    <row r="1" ht="13.5" thickBot="1"/>
    <row r="2" spans="2:3" ht="19.5" thickBot="1">
      <c r="B2" s="112" t="s">
        <v>43</v>
      </c>
      <c r="C2" s="113"/>
    </row>
    <row r="3" spans="2:3" ht="16.5">
      <c r="B3" s="74">
        <v>1</v>
      </c>
      <c r="C3" s="75" t="s">
        <v>47</v>
      </c>
    </row>
    <row r="4" spans="2:3" ht="67.5">
      <c r="B4" s="76">
        <v>2</v>
      </c>
      <c r="C4" s="77" t="s">
        <v>50</v>
      </c>
    </row>
    <row r="5" spans="2:3" ht="33.75">
      <c r="B5" s="74">
        <v>3</v>
      </c>
      <c r="C5" s="77" t="s">
        <v>45</v>
      </c>
    </row>
    <row r="6" spans="2:3" ht="51">
      <c r="B6" s="76">
        <v>4</v>
      </c>
      <c r="C6" s="77" t="s">
        <v>52</v>
      </c>
    </row>
    <row r="7" spans="2:3" ht="33.75">
      <c r="B7" s="74">
        <v>5</v>
      </c>
      <c r="C7" s="77" t="s">
        <v>51</v>
      </c>
    </row>
    <row r="8" spans="2:3" ht="33.75">
      <c r="B8" s="76">
        <v>6</v>
      </c>
      <c r="C8" s="77" t="s">
        <v>44</v>
      </c>
    </row>
    <row r="9" spans="2:3" ht="33.75">
      <c r="B9" s="74">
        <v>7</v>
      </c>
      <c r="C9" s="78" t="s">
        <v>48</v>
      </c>
    </row>
    <row r="10" spans="2:3" ht="33.75">
      <c r="B10" s="82">
        <v>8</v>
      </c>
      <c r="C10" s="79" t="s">
        <v>49</v>
      </c>
    </row>
    <row r="11" spans="2:3" ht="18" thickBot="1">
      <c r="B11" s="80">
        <v>9</v>
      </c>
      <c r="C11" s="81" t="s">
        <v>46</v>
      </c>
    </row>
  </sheetData>
  <sheetProtection/>
  <mergeCells count="1">
    <mergeCell ref="B2:C2"/>
  </mergeCells>
  <hyperlinks>
    <hyperlink ref="C11" r:id="rId1" display="Copyright by Łukasz Michalczyk. Enquires and suggestions: LM@tardigrada.net"/>
  </hyperlink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AT54"/>
  <sheetViews>
    <sheetView zoomScalePageLayoutView="0" workbookViewId="0" topLeftCell="A1">
      <pane xSplit="1" ySplit="2" topLeftCell="M21" activePane="bottomRight" state="frozen"/>
      <selection pane="topLeft" activeCell="A1" sqref="A1"/>
      <selection pane="topRight" activeCell="B1" sqref="B1"/>
      <selection pane="bottomLeft" activeCell="A3" sqref="A3"/>
      <selection pane="bottomRight" activeCell="P36" sqref="P36"/>
    </sheetView>
  </sheetViews>
  <sheetFormatPr defaultColWidth="9.125" defaultRowHeight="12.75"/>
  <cols>
    <col min="1" max="1" width="31.125" style="15" bestFit="1" customWidth="1"/>
    <col min="2" max="31" width="6.625" style="15" customWidth="1"/>
    <col min="32" max="32" width="2.875" style="15" customWidth="1"/>
    <col min="33" max="33" width="31.125" style="15" bestFit="1" customWidth="1"/>
    <col min="34" max="34" width="3.125" style="15" bestFit="1" customWidth="1"/>
    <col min="35" max="35" width="6.875" style="15" bestFit="1" customWidth="1"/>
    <col min="36" max="36" width="2.50390625" style="15" customWidth="1"/>
    <col min="37" max="37" width="6.875" style="15" bestFit="1" customWidth="1"/>
    <col min="38" max="38" width="7.50390625" style="15" bestFit="1" customWidth="1"/>
    <col min="39" max="39" width="2.50390625" style="46" customWidth="1"/>
    <col min="40" max="41" width="7.50390625" style="15" bestFit="1" customWidth="1"/>
    <col min="42" max="42" width="7.50390625" style="46" bestFit="1" customWidth="1"/>
    <col min="43" max="43" width="7.50390625" style="15" bestFit="1" customWidth="1"/>
    <col min="44" max="44" width="7.375" style="46" bestFit="1" customWidth="1"/>
    <col min="45" max="16384" width="9.125" style="15" customWidth="1"/>
  </cols>
  <sheetData>
    <row r="1" spans="1:44" ht="13.5">
      <c r="A1" s="16" t="s">
        <v>7</v>
      </c>
      <c r="B1" s="127">
        <v>1</v>
      </c>
      <c r="C1" s="127"/>
      <c r="D1" s="127">
        <v>2</v>
      </c>
      <c r="E1" s="127"/>
      <c r="F1" s="127">
        <v>3</v>
      </c>
      <c r="G1" s="127"/>
      <c r="H1" s="128">
        <v>4</v>
      </c>
      <c r="I1" s="128"/>
      <c r="J1" s="127">
        <v>5</v>
      </c>
      <c r="K1" s="127"/>
      <c r="L1" s="127">
        <v>6</v>
      </c>
      <c r="M1" s="127"/>
      <c r="N1" s="127">
        <v>7</v>
      </c>
      <c r="O1" s="127"/>
      <c r="P1" s="127">
        <v>8</v>
      </c>
      <c r="Q1" s="127"/>
      <c r="R1" s="127">
        <v>9</v>
      </c>
      <c r="S1" s="127"/>
      <c r="T1" s="127">
        <v>10</v>
      </c>
      <c r="U1" s="127"/>
      <c r="V1" s="127">
        <v>11</v>
      </c>
      <c r="W1" s="127"/>
      <c r="X1" s="120">
        <v>12</v>
      </c>
      <c r="Y1" s="120"/>
      <c r="Z1" s="120">
        <v>13</v>
      </c>
      <c r="AA1" s="120"/>
      <c r="AB1" s="120">
        <v>14</v>
      </c>
      <c r="AC1" s="120"/>
      <c r="AD1" s="120">
        <v>15</v>
      </c>
      <c r="AE1" s="120"/>
      <c r="AG1" s="121" t="s">
        <v>8</v>
      </c>
      <c r="AH1" s="123" t="s">
        <v>2</v>
      </c>
      <c r="AI1" s="114" t="s">
        <v>9</v>
      </c>
      <c r="AJ1" s="114"/>
      <c r="AK1" s="114"/>
      <c r="AL1" s="114"/>
      <c r="AM1" s="114"/>
      <c r="AN1" s="119"/>
      <c r="AO1" s="125" t="s">
        <v>0</v>
      </c>
      <c r="AP1" s="126"/>
      <c r="AQ1" s="114" t="s">
        <v>1</v>
      </c>
      <c r="AR1" s="115"/>
    </row>
    <row r="2" spans="1:44" ht="13.5">
      <c r="A2" s="17" t="s">
        <v>8</v>
      </c>
      <c r="B2" s="18" t="s">
        <v>5</v>
      </c>
      <c r="C2" s="26" t="s">
        <v>4</v>
      </c>
      <c r="D2" s="18" t="s">
        <v>5</v>
      </c>
      <c r="E2" s="26" t="s">
        <v>4</v>
      </c>
      <c r="F2" s="18" t="s">
        <v>5</v>
      </c>
      <c r="G2" s="26" t="s">
        <v>4</v>
      </c>
      <c r="H2" s="18" t="s">
        <v>5</v>
      </c>
      <c r="I2" s="26" t="s">
        <v>4</v>
      </c>
      <c r="J2" s="18" t="s">
        <v>5</v>
      </c>
      <c r="K2" s="26" t="s">
        <v>4</v>
      </c>
      <c r="L2" s="18" t="s">
        <v>5</v>
      </c>
      <c r="M2" s="26" t="s">
        <v>4</v>
      </c>
      <c r="N2" s="18" t="s">
        <v>5</v>
      </c>
      <c r="O2" s="26" t="s">
        <v>4</v>
      </c>
      <c r="P2" s="18" t="s">
        <v>5</v>
      </c>
      <c r="Q2" s="26" t="s">
        <v>4</v>
      </c>
      <c r="R2" s="18" t="s">
        <v>5</v>
      </c>
      <c r="S2" s="26" t="s">
        <v>4</v>
      </c>
      <c r="T2" s="18" t="s">
        <v>5</v>
      </c>
      <c r="U2" s="26" t="s">
        <v>4</v>
      </c>
      <c r="V2" s="18" t="s">
        <v>5</v>
      </c>
      <c r="W2" s="26" t="s">
        <v>4</v>
      </c>
      <c r="X2" s="18" t="s">
        <v>5</v>
      </c>
      <c r="Y2" s="26" t="s">
        <v>4</v>
      </c>
      <c r="Z2" s="18" t="s">
        <v>5</v>
      </c>
      <c r="AA2" s="26" t="s">
        <v>4</v>
      </c>
      <c r="AB2" s="18" t="s">
        <v>5</v>
      </c>
      <c r="AC2" s="26" t="s">
        <v>4</v>
      </c>
      <c r="AD2" s="18" t="s">
        <v>5</v>
      </c>
      <c r="AE2" s="26" t="s">
        <v>4</v>
      </c>
      <c r="AG2" s="122"/>
      <c r="AH2" s="124"/>
      <c r="AI2" s="116" t="s">
        <v>5</v>
      </c>
      <c r="AJ2" s="116"/>
      <c r="AK2" s="116"/>
      <c r="AL2" s="117" t="s">
        <v>4</v>
      </c>
      <c r="AM2" s="117"/>
      <c r="AN2" s="118"/>
      <c r="AO2" s="47" t="s">
        <v>5</v>
      </c>
      <c r="AP2" s="45" t="s">
        <v>4</v>
      </c>
      <c r="AQ2" s="1" t="s">
        <v>5</v>
      </c>
      <c r="AR2" s="2" t="s">
        <v>4</v>
      </c>
    </row>
    <row r="3" spans="1:46" ht="13.5">
      <c r="A3" s="19" t="s">
        <v>10</v>
      </c>
      <c r="B3" s="37">
        <v>610</v>
      </c>
      <c r="C3" s="38">
        <f>IF(AND((B3&gt;0),(B$7&gt;0)),(B3/B$7*100),"")</f>
        <v>1666.6666666666665</v>
      </c>
      <c r="D3" s="37">
        <v>576</v>
      </c>
      <c r="E3" s="38">
        <f>IF(AND((D3&gt;0),(D$7&gt;0)),(D3/D$7*100),"")</f>
        <v>1624.3654822335025</v>
      </c>
      <c r="F3" s="37">
        <v>620</v>
      </c>
      <c r="G3" s="38">
        <f>IF(AND((F3&gt;0),(F$7&gt;0)),(F3/F$7*100),"")</f>
        <v>2086.839447997307</v>
      </c>
      <c r="H3" s="37">
        <v>422</v>
      </c>
      <c r="I3" s="38">
        <f>IF(AND((H3&gt;0),(H$7&gt;0)),(H3/H$7*100),"")</f>
        <v>1614.3840856924253</v>
      </c>
      <c r="J3" s="37">
        <v>590</v>
      </c>
      <c r="K3" s="38">
        <f>IF(AND((J3&gt;0),(J$7&gt;0)),(J3/J$7*100),"")</f>
        <v>1735.2941176470588</v>
      </c>
      <c r="L3" s="37">
        <v>479</v>
      </c>
      <c r="M3" s="38">
        <f>IF(AND((L3&gt;0),(L$7&gt;0)),(L3/L$7*100),"")</f>
        <v>1334.2618384401114</v>
      </c>
      <c r="N3" s="37">
        <v>483</v>
      </c>
      <c r="O3" s="38">
        <f>IF(AND((N3&gt;0),(N$7&gt;0)),(N3/N$7*100),"")</f>
        <v>1498.6037852932052</v>
      </c>
      <c r="P3" s="37">
        <v>620</v>
      </c>
      <c r="Q3" s="38">
        <f>IF(AND((P3&gt;0),(P$7&gt;0)),(P3/P$7*100),"")</f>
        <v>1802.325581395349</v>
      </c>
      <c r="R3" s="37">
        <v>540</v>
      </c>
      <c r="S3" s="38">
        <f>IF(AND((R3&gt;0),(R$7&gt;0)),(R3/R$7*100),"")</f>
        <v>1748.7046632124354</v>
      </c>
      <c r="T3" s="37">
        <v>480</v>
      </c>
      <c r="U3" s="38">
        <f>IF(AND((T3&gt;0),(T$7&gt;0)),(T3/T$7*100),"")</f>
        <v>1592.039800995025</v>
      </c>
      <c r="V3" s="37">
        <v>390</v>
      </c>
      <c r="W3" s="38">
        <f>IF(AND((V3&gt;0),(V$7&gt;0)),(V3/V$7*100),"")</f>
        <v>1348.0815762184584</v>
      </c>
      <c r="X3" s="37">
        <v>505</v>
      </c>
      <c r="Y3" s="38">
        <f>IF(AND((X3&gt;0),(X$7&gt;0)),(X3/X$7*100),"")</f>
        <v>1498.5163204747773</v>
      </c>
      <c r="Z3" s="37"/>
      <c r="AA3" s="38">
        <f>IF(AND((Z3&gt;0),(Z$7&gt;0)),(Z3/Z$7*100),"")</f>
      </c>
      <c r="AB3" s="37"/>
      <c r="AC3" s="38">
        <f>IF(AND((AB3&gt;0),(AB$7&gt;0)),(AB3/AB$7*100),"")</f>
      </c>
      <c r="AD3" s="37"/>
      <c r="AE3" s="38">
        <f>IF(AND((AD3&gt;0),(AD$7&gt;0)),(AD3/AD$7*100),"")</f>
      </c>
      <c r="AF3" s="39"/>
      <c r="AG3" s="40" t="str">
        <f>A3</f>
        <v>Body length</v>
      </c>
      <c r="AH3" s="41">
        <f>COUNT(B3,D3,F3,H3,J3,L3,N3,P3,R3,T3,V3,X3,Z3,AB3,AD3)</f>
        <v>12</v>
      </c>
      <c r="AI3" s="42">
        <f>IF(SUM(B3,D3,F3,H3,J3,L3,N3,P3,R3,T3,V3,X3,Z3,AB3,AD3)&gt;0,MIN(B3,D3,F3,H3,J3,L3,N3,P3,R3,T3,V3,X3,Z3,AB3,AD3),"")</f>
        <v>390</v>
      </c>
      <c r="AJ3" s="43" t="str">
        <f>IF(COUNT(AI3)&gt;0,"–","?")</f>
        <v>–</v>
      </c>
      <c r="AK3" s="44">
        <f>IF(SUM(B3,D3,F3,H3,J3,L3,N3,P3,R3,T3,V3,X3,Z3,AB3,AD3)&gt;0,MAX(B3,D3,F3,H3,J3,L3,N3,P3,R3,T3,V3,X3,Z3,AB3,AD3),"")</f>
        <v>620</v>
      </c>
      <c r="AL3" s="32">
        <f>IF(SUM(C3,E3,G3,I3,K3,M3,O3,Q3,S3,U3,W3,Y3,AA3,AC3,AE3)&gt;0,MIN(C3,E3,G3,I3,K3,M3,O3,Q3,S3,U3,W3,Y3,AA3,AC3,AE3),"")</f>
        <v>1334.2618384401114</v>
      </c>
      <c r="AM3" s="33" t="str">
        <f>IF(COUNT(AL3)&gt;0,"–","?")</f>
        <v>–</v>
      </c>
      <c r="AN3" s="34">
        <f>IF(SUM(C3,E3,G3,I3,K3,M3,O3,Q3,S3,U3,W3,Y3,AA3,AC3,AE3)&gt;0,MAX(C3,E3,G3,I3,K3,M3,O3,Q3,S3,U3,W3,Y3,AA3,AC3,AE3),"")</f>
        <v>2086.839447997307</v>
      </c>
      <c r="AO3" s="48">
        <f>IF(SUM(B3,D3,F3,H3,J3,L3,N3,P3,R3,T3,V3,X3,Z3,AB3,AD3)&gt;0,AVERAGE(B3,D3,F3,H3,J3,L3,N3,P3,R3,T3,V3,X3,Z3,AB3,AD3),"?")</f>
        <v>526.25</v>
      </c>
      <c r="AP3" s="35">
        <f>IF(SUM(C3,E3,G3,I3,K3,M3,O3,Q3,S3,U3,W3,Y3,AA3,AC3,AE3)&gt;0,AVERAGE(C3,E3,G3,I3,K3,M3,O3,Q3,S3,U3,W3,Y3,AA3,AC3,AE3),"?")</f>
        <v>1629.1736138555268</v>
      </c>
      <c r="AQ3" s="43">
        <f>IF(COUNT(B3,D3,F3,H3,J3,L3,N3,P3,R3,T3,V3,X3,Z3,AB3,AD3)&gt;1,STDEV(B3,D3,F3,H3,J3,L3,N3,P3,R3,T3,V3,X3,Z3,AB3,AD3),"?")</f>
        <v>78.30375005532795</v>
      </c>
      <c r="AR3" s="36">
        <f>IF(COUNT(C3,E3,G3,I3,K3,M3,O3,Q3,S3,U3,W3,Y3,AA3,AC3,AE3)&gt;1,STDEV(C3,E3,G3,I3,K3,M3,O3,Q3,S3,U3,W3,Y3,AA3,AC3,AE3),"?")</f>
        <v>206.2921245962081</v>
      </c>
      <c r="AT3" s="22"/>
    </row>
    <row r="4" spans="1:44" ht="13.5">
      <c r="A4" s="19" t="s">
        <v>11</v>
      </c>
      <c r="B4" s="20">
        <v>8.22</v>
      </c>
      <c r="C4" s="68">
        <f>IF(AND((B4&gt;0),(B$7&gt;0)),(B4/B$7*100),"")</f>
        <v>22.459016393442624</v>
      </c>
      <c r="D4" s="20">
        <v>8.4</v>
      </c>
      <c r="E4" s="68">
        <f>IF(AND((D4&gt;0),(D$7&gt;0)),(D4/D$7*100),"")</f>
        <v>23.688663282571913</v>
      </c>
      <c r="F4" s="20">
        <v>7.5</v>
      </c>
      <c r="G4" s="68">
        <f>IF(AND((F4&gt;0),(F$7&gt;0)),(F4/F$7*100),"")</f>
        <v>25.24402558061259</v>
      </c>
      <c r="H4" s="20"/>
      <c r="I4" s="68">
        <f>IF(AND((H4&gt;0),(H$7&gt;0)),(H4/H$7*100),"")</f>
      </c>
      <c r="J4" s="20"/>
      <c r="K4" s="68">
        <f>IF(AND((J4&gt;0),(J$7&gt;0)),(J4/J$7*100),"")</f>
      </c>
      <c r="L4" s="20"/>
      <c r="M4" s="68">
        <f>IF(AND((L4&gt;0),(L$7&gt;0)),(L4/L$7*100),"")</f>
      </c>
      <c r="N4" s="20">
        <v>6.3</v>
      </c>
      <c r="O4" s="68">
        <f>IF(AND((N4&gt;0),(N$7&gt;0)),(N4/N$7*100),"")</f>
        <v>19.547005895128763</v>
      </c>
      <c r="P4" s="20">
        <v>8.8</v>
      </c>
      <c r="Q4" s="68">
        <f>IF(AND((P4&gt;0),(P$7&gt;0)),(P4/P$7*100),"")</f>
        <v>25.581395348837212</v>
      </c>
      <c r="R4" s="20"/>
      <c r="S4" s="68">
        <f>IF(AND((R4&gt;0),(R$7&gt;0)),(R4/R$7*100),"")</f>
      </c>
      <c r="T4" s="20">
        <v>7.82</v>
      </c>
      <c r="U4" s="68">
        <f>IF(AND((T4&gt;0),(T$7&gt;0)),(T4/T$7*100),"")</f>
        <v>25.93698175787728</v>
      </c>
      <c r="V4" s="20">
        <v>6.05</v>
      </c>
      <c r="W4" s="68">
        <f>IF(AND((V4&gt;0),(V$7&gt;0)),(V4/V$7*100),"")</f>
        <v>20.91254752851711</v>
      </c>
      <c r="X4" s="20">
        <v>6.7</v>
      </c>
      <c r="Y4" s="68">
        <f>IF(AND((X4&gt;0),(X$7&gt;0)),(X4/X$7*100),"")</f>
        <v>19.881305637982194</v>
      </c>
      <c r="Z4" s="20"/>
      <c r="AA4" s="68">
        <f>IF(AND((Z4&gt;0),(Z$7&gt;0)),(Z4/Z$7*100),"")</f>
      </c>
      <c r="AB4" s="20"/>
      <c r="AC4" s="68">
        <f>IF(AND((AB4&gt;0),(AB$7&gt;0)),(AB4/AB$7*100),"")</f>
      </c>
      <c r="AD4" s="20"/>
      <c r="AE4" s="68">
        <f>IF(AND((AD4&gt;0),(AD$7&gt;0)),(AD4/AD$7*100),"")</f>
      </c>
      <c r="AG4" s="21" t="str">
        <f aca="true" t="shared" si="0" ref="AG4:AG37">A4</f>
        <v>Peribuccal papillae length</v>
      </c>
      <c r="AH4" s="10">
        <f>COUNT(B4,D4,F4,H4,J4,L4,N4,P4,R4,T4,V4,X4,Z4,AB4,AD4)</f>
        <v>8</v>
      </c>
      <c r="AI4" s="3">
        <f aca="true" t="shared" si="1" ref="AI4:AI37">IF(SUM(B4,D4,F4,H4,J4,L4,N4,P4,R4,T4,V4,X4,Z4,AB4,AD4)&gt;0,MIN(B4,D4,F4,H4,J4,L4,N4,P4,R4,T4,V4,X4,Z4,AB4,AD4),"")</f>
        <v>6.05</v>
      </c>
      <c r="AJ4" s="43" t="str">
        <f>IF(COUNT(AI4)&gt;0,"–","?")</f>
        <v>–</v>
      </c>
      <c r="AK4" s="5">
        <f aca="true" t="shared" si="2" ref="AK4:AK37">IF(SUM(B4,D4,F4,H4,J4,L4,N4,P4,R4,T4,V4,X4,Z4,AB4,AD4)&gt;0,MAX(B4,D4,F4,H4,J4,L4,N4,P4,R4,T4,V4,X4,Z4,AB4,AD4),"")</f>
        <v>8.8</v>
      </c>
      <c r="AL4" s="55">
        <f aca="true" t="shared" si="3" ref="AL4:AL37">IF(SUM(C4,E4,G4,I4,K4,M4,O4,Q4,S4,U4,W4,Y4,AA4,AC4,AE4)&gt;0,MIN(C4,E4,G4,I4,K4,M4,O4,Q4,S4,U4,W4,Y4,AA4,AC4,AE4),"")</f>
        <v>19.547005895128763</v>
      </c>
      <c r="AM4" s="6" t="str">
        <f aca="true" t="shared" si="4" ref="AM4:AM37">IF(COUNT(AL4)&gt;0,"–","?")</f>
        <v>–</v>
      </c>
      <c r="AN4" s="56">
        <f aca="true" t="shared" si="5" ref="AN4:AN37">IF(SUM(C4,E4,G4,I4,K4,M4,O4,Q4,S4,U4,W4,Y4,AA4,AC4,AE4)&gt;0,MAX(C4,E4,G4,I4,K4,M4,O4,Q4,S4,U4,W4,Y4,AA4,AC4,AE4),"")</f>
        <v>25.93698175787728</v>
      </c>
      <c r="AO4" s="49">
        <f aca="true" t="shared" si="6" ref="AO4:AP11">IF(SUM(B4,D4,F4,H4,J4,L4,N4,P4,R4,T4,V4,X4,Z4,AB4,AD4)&gt;0,AVERAGE(B4,D4,F4,H4,J4,L4,N4,P4,R4,T4,V4,X4,Z4,AB4,AD4),"?")</f>
        <v>7.47375</v>
      </c>
      <c r="AP4" s="7">
        <f>IF(SUM(C4,E4,G4,I4,K4,M4,O4,Q4,S4,U4,W4,Y4,AA4,AC4,AE4)&gt;0,AVERAGE(C4,E4,G4,I4,K4,M4,O4,Q4,S4,U4,W4,Y4,AA4,AC4,AE4),"?")</f>
        <v>22.90636767812121</v>
      </c>
      <c r="AQ4" s="4">
        <f aca="true" t="shared" si="7" ref="AQ4:AR37">IF(COUNT(B4,D4,F4,H4,J4,L4,N4,P4,R4,T4,V4,X4,Z4,AB4,AD4)&gt;1,STDEV(B4,D4,F4,H4,J4,L4,N4,P4,R4,T4,V4,X4,Z4,AB4,AD4),"?")</f>
        <v>1.0210490054001204</v>
      </c>
      <c r="AR4" s="8">
        <f t="shared" si="7"/>
        <v>2.591987089857799</v>
      </c>
    </row>
    <row r="5" spans="1:44" ht="13.5">
      <c r="A5" s="19" t="s">
        <v>12</v>
      </c>
      <c r="B5" s="20">
        <v>6.04</v>
      </c>
      <c r="C5" s="68">
        <f>IF(AND((B5&gt;0),(B$7&gt;0)),(B5/B$7*100),"")</f>
        <v>16.502732240437158</v>
      </c>
      <c r="D5" s="20">
        <v>5.25</v>
      </c>
      <c r="E5" s="68">
        <f>IF(AND((D5&gt;0),(D$7&gt;0)),(D5/D$7*100),"")</f>
        <v>14.805414551607447</v>
      </c>
      <c r="F5" s="20">
        <v>5.9</v>
      </c>
      <c r="G5" s="68">
        <f>IF(AND((F5&gt;0),(F$7&gt;0)),(F5/F$7*100),"")</f>
        <v>19.85863345674857</v>
      </c>
      <c r="H5" s="20">
        <v>3.98</v>
      </c>
      <c r="I5" s="68">
        <f>IF(AND((H5&gt;0),(H$7&gt;0)),(H5/H$7*100),"")</f>
        <v>15.225707727620504</v>
      </c>
      <c r="J5" s="20"/>
      <c r="K5" s="68">
        <f>IF(AND((J5&gt;0),(J$7&gt;0)),(J5/J$7*100),"")</f>
      </c>
      <c r="L5" s="20">
        <v>5.5</v>
      </c>
      <c r="M5" s="68">
        <f>IF(AND((L5&gt;0),(L$7&gt;0)),(L5/L$7*100),"")</f>
        <v>15.320334261838441</v>
      </c>
      <c r="N5" s="20">
        <v>4.6</v>
      </c>
      <c r="O5" s="68">
        <f>IF(AND((N5&gt;0),(N$7&gt;0)),(N5/N$7*100),"")</f>
        <v>14.272417002792428</v>
      </c>
      <c r="P5" s="20">
        <v>5.67</v>
      </c>
      <c r="Q5" s="68">
        <f>IF(AND((P5&gt;0),(P$7&gt;0)),(P5/P$7*100),"")</f>
        <v>16.482558139534884</v>
      </c>
      <c r="R5" s="20">
        <v>5.3</v>
      </c>
      <c r="S5" s="68">
        <f>IF(AND((R5&gt;0),(R$7&gt;0)),(R5/R$7*100),"")</f>
        <v>17.16321243523316</v>
      </c>
      <c r="T5" s="20">
        <v>4.9</v>
      </c>
      <c r="U5" s="68">
        <f>IF(AND((T5&gt;0),(T$7&gt;0)),(T5/T$7*100),"")</f>
        <v>16.25207296849088</v>
      </c>
      <c r="V5" s="20">
        <v>4</v>
      </c>
      <c r="W5" s="68">
        <f>IF(AND((V5&gt;0),(V$7&gt;0)),(V5/V$7*100),"")</f>
        <v>13.826477704804702</v>
      </c>
      <c r="X5" s="20">
        <v>5.63</v>
      </c>
      <c r="Y5" s="68">
        <f>IF(AND((X5&gt;0),(X$7&gt;0)),(X5/X$7*100),"")</f>
        <v>16.70623145400593</v>
      </c>
      <c r="Z5" s="20"/>
      <c r="AA5" s="68">
        <f>IF(AND((Z5&gt;0),(Z$7&gt;0)),(Z5/Z$7*100),"")</f>
      </c>
      <c r="AB5" s="20"/>
      <c r="AC5" s="68">
        <f>IF(AND((AB5&gt;0),(AB$7&gt;0)),(AB5/AB$7*100),"")</f>
      </c>
      <c r="AD5" s="20"/>
      <c r="AE5" s="68">
        <f>IF(AND((AD5&gt;0),(AD$7&gt;0)),(AD5/AD$7*100),"")</f>
      </c>
      <c r="AG5" s="21" t="str">
        <f t="shared" si="0"/>
        <v>Lateral papillae length</v>
      </c>
      <c r="AH5" s="10">
        <f aca="true" t="shared" si="8" ref="AH5:AH37">COUNT(B5,D5,F5,H5,J5,L5,N5,P5,R5,T5,V5,X5,Z5,AB5,AD5)</f>
        <v>11</v>
      </c>
      <c r="AI5" s="3">
        <f t="shared" si="1"/>
        <v>3.98</v>
      </c>
      <c r="AJ5" s="43" t="str">
        <f aca="true" t="shared" si="9" ref="AJ5:AJ37">IF(COUNT(AI5)&gt;0,"–","?")</f>
        <v>–</v>
      </c>
      <c r="AK5" s="5">
        <f t="shared" si="2"/>
        <v>6.04</v>
      </c>
      <c r="AL5" s="55">
        <f t="shared" si="3"/>
        <v>13.826477704804702</v>
      </c>
      <c r="AM5" s="6" t="str">
        <f t="shared" si="4"/>
        <v>–</v>
      </c>
      <c r="AN5" s="56">
        <f t="shared" si="5"/>
        <v>19.85863345674857</v>
      </c>
      <c r="AO5" s="49">
        <f t="shared" si="6"/>
        <v>5.16090909090909</v>
      </c>
      <c r="AP5" s="7">
        <f>IF(SUM(C5,E5,G5,I5,K5,M5,O5,Q5,S5,U5,W5,Y5,AA5,AC5,AE5)&gt;0,AVERAGE(C5,E5,G5,I5,K5,M5,O5,Q5,S5,U5,W5,Y5,AA5,AC5,AE5),"?")</f>
        <v>16.037799267555826</v>
      </c>
      <c r="AQ5" s="4">
        <f t="shared" si="7"/>
        <v>0.7117226221703897</v>
      </c>
      <c r="AR5" s="8">
        <f t="shared" si="7"/>
        <v>1.6574545247442807</v>
      </c>
    </row>
    <row r="6" spans="1:44" ht="13.5">
      <c r="A6" s="19" t="s">
        <v>13</v>
      </c>
      <c r="B6" s="31"/>
      <c r="C6" s="69"/>
      <c r="D6" s="31"/>
      <c r="E6" s="69"/>
      <c r="F6" s="31"/>
      <c r="G6" s="69"/>
      <c r="H6" s="31"/>
      <c r="I6" s="69"/>
      <c r="J6" s="31"/>
      <c r="K6" s="69"/>
      <c r="L6" s="31"/>
      <c r="M6" s="69"/>
      <c r="N6" s="31"/>
      <c r="O6" s="69"/>
      <c r="P6" s="31"/>
      <c r="Q6" s="69"/>
      <c r="R6" s="101"/>
      <c r="S6" s="102"/>
      <c r="T6" s="31"/>
      <c r="U6" s="69"/>
      <c r="V6" s="31"/>
      <c r="W6" s="69"/>
      <c r="X6" s="31"/>
      <c r="Y6" s="69"/>
      <c r="Z6" s="31"/>
      <c r="AA6" s="69"/>
      <c r="AB6" s="31"/>
      <c r="AC6" s="69"/>
      <c r="AD6" s="31"/>
      <c r="AE6" s="69"/>
      <c r="AG6" s="21" t="str">
        <f t="shared" si="0"/>
        <v>Buccal tube</v>
      </c>
      <c r="AH6" s="10"/>
      <c r="AI6" s="3">
        <f t="shared" si="1"/>
      </c>
      <c r="AJ6" s="43"/>
      <c r="AK6" s="5">
        <f t="shared" si="2"/>
      </c>
      <c r="AL6" s="55"/>
      <c r="AM6" s="6"/>
      <c r="AN6" s="56"/>
      <c r="AO6" s="49"/>
      <c r="AP6" s="7"/>
      <c r="AQ6" s="4"/>
      <c r="AR6" s="8"/>
    </row>
    <row r="7" spans="1:44" ht="13.5">
      <c r="A7" s="107" t="s">
        <v>14</v>
      </c>
      <c r="B7" s="108">
        <v>36.6</v>
      </c>
      <c r="C7" s="109" t="s">
        <v>6</v>
      </c>
      <c r="D7" s="108">
        <v>35.46</v>
      </c>
      <c r="E7" s="109" t="s">
        <v>6</v>
      </c>
      <c r="F7" s="108">
        <v>29.71</v>
      </c>
      <c r="G7" s="109" t="s">
        <v>6</v>
      </c>
      <c r="H7" s="108">
        <v>26.14</v>
      </c>
      <c r="I7" s="109" t="s">
        <v>6</v>
      </c>
      <c r="J7" s="108">
        <v>34</v>
      </c>
      <c r="K7" s="109" t="s">
        <v>6</v>
      </c>
      <c r="L7" s="108">
        <v>35.9</v>
      </c>
      <c r="M7" s="109" t="s">
        <v>6</v>
      </c>
      <c r="N7" s="108">
        <v>32.23</v>
      </c>
      <c r="O7" s="109" t="s">
        <v>6</v>
      </c>
      <c r="P7" s="108">
        <v>34.4</v>
      </c>
      <c r="Q7" s="109" t="s">
        <v>6</v>
      </c>
      <c r="R7" s="108">
        <v>30.88</v>
      </c>
      <c r="S7" s="109" t="s">
        <v>6</v>
      </c>
      <c r="T7" s="108">
        <v>30.15</v>
      </c>
      <c r="U7" s="109" t="s">
        <v>6</v>
      </c>
      <c r="V7" s="108">
        <v>28.93</v>
      </c>
      <c r="W7" s="109" t="s">
        <v>6</v>
      </c>
      <c r="X7" s="108">
        <v>33.7</v>
      </c>
      <c r="Y7" s="109" t="s">
        <v>6</v>
      </c>
      <c r="Z7" s="108"/>
      <c r="AA7" s="68" t="s">
        <v>6</v>
      </c>
      <c r="AB7" s="20"/>
      <c r="AC7" s="68" t="s">
        <v>6</v>
      </c>
      <c r="AD7" s="20"/>
      <c r="AE7" s="68" t="s">
        <v>6</v>
      </c>
      <c r="AG7" s="21" t="str">
        <f t="shared" si="0"/>
        <v>     Length</v>
      </c>
      <c r="AH7" s="10">
        <f t="shared" si="8"/>
        <v>12</v>
      </c>
      <c r="AI7" s="3">
        <f t="shared" si="1"/>
        <v>26.14</v>
      </c>
      <c r="AJ7" s="43" t="str">
        <f t="shared" si="9"/>
        <v>–</v>
      </c>
      <c r="AK7" s="5">
        <f t="shared" si="2"/>
        <v>36.6</v>
      </c>
      <c r="AL7" s="55">
        <f t="shared" si="3"/>
      </c>
      <c r="AM7" s="6" t="s">
        <v>6</v>
      </c>
      <c r="AN7" s="56">
        <f t="shared" si="5"/>
      </c>
      <c r="AO7" s="49">
        <f t="shared" si="6"/>
        <v>32.34166666666666</v>
      </c>
      <c r="AP7" s="7" t="s">
        <v>6</v>
      </c>
      <c r="AQ7" s="4">
        <f t="shared" si="7"/>
        <v>3.209774371377452</v>
      </c>
      <c r="AR7" s="8" t="s">
        <v>6</v>
      </c>
    </row>
    <row r="8" spans="1:44" ht="13.5">
      <c r="A8" s="107" t="s">
        <v>15</v>
      </c>
      <c r="B8" s="108">
        <v>23.8</v>
      </c>
      <c r="C8" s="109">
        <f>IF(AND((B8&gt;0),(B$7&gt;0)),(B8/B$7*100),"")</f>
        <v>65.02732240437157</v>
      </c>
      <c r="D8" s="108">
        <v>23.43</v>
      </c>
      <c r="E8" s="109">
        <f>IF(AND((D8&gt;0),(D$7&gt;0)),(D8/D$7*100),"")</f>
        <v>66.07445008460236</v>
      </c>
      <c r="F8" s="108">
        <v>20.05</v>
      </c>
      <c r="G8" s="109">
        <f>IF(AND((F8&gt;0),(F$7&gt;0)),(F8/F$7*100),"")</f>
        <v>67.485695052171</v>
      </c>
      <c r="H8" s="108">
        <v>18.1</v>
      </c>
      <c r="I8" s="109">
        <f>IF(AND((H8&gt;0),(H$7&gt;0)),(H8/H$7*100),"")</f>
        <v>69.24254016832441</v>
      </c>
      <c r="J8" s="108">
        <v>22.14</v>
      </c>
      <c r="K8" s="109">
        <f>IF(AND((J8&gt;0),(J$7&gt;0)),(J8/J$7*100),"")</f>
        <v>65.11764705882354</v>
      </c>
      <c r="L8" s="108">
        <v>23.5</v>
      </c>
      <c r="M8" s="109">
        <f>IF(AND((L8&gt;0),(L$7&gt;0)),(L8/L$7*100),"")</f>
        <v>65.45961002785515</v>
      </c>
      <c r="N8" s="108">
        <v>20.97</v>
      </c>
      <c r="O8" s="109">
        <f>IF(AND((N8&gt;0),(N$7&gt;0)),(N8/N$7*100),"")</f>
        <v>65.06360533664288</v>
      </c>
      <c r="P8" s="108">
        <v>22.45</v>
      </c>
      <c r="Q8" s="109">
        <f>IF(AND((P8&gt;0),(P$7&gt;0)),(P8/P$7*100),"")</f>
        <v>65.26162790697676</v>
      </c>
      <c r="R8" s="108">
        <v>21.4</v>
      </c>
      <c r="S8" s="109">
        <f>IF(AND((R8&gt;0),(R$7&gt;0)),(R8/R$7*100),"")</f>
        <v>69.30051813471503</v>
      </c>
      <c r="T8" s="108">
        <v>20.2</v>
      </c>
      <c r="U8" s="109">
        <f>IF(AND((T8&gt;0),(T$7&gt;0)),(T8/T$7*100),"")</f>
        <v>66.9983416252073</v>
      </c>
      <c r="V8" s="108">
        <v>20</v>
      </c>
      <c r="W8" s="109">
        <f>IF(AND((V8&gt;0),(V$7&gt;0)),(V8/V$7*100),"")</f>
        <v>69.1323885240235</v>
      </c>
      <c r="X8" s="108">
        <v>23.38</v>
      </c>
      <c r="Y8" s="109">
        <f>IF(AND((X8&gt;0),(X$7&gt;0)),(X8/X$7*100),"")</f>
        <v>69.37685459940653</v>
      </c>
      <c r="Z8" s="108"/>
      <c r="AA8" s="68">
        <f>IF(AND((Z8&gt;0),(Z$7&gt;0)),(Z8/Z$7*100),"")</f>
      </c>
      <c r="AB8" s="20"/>
      <c r="AC8" s="68">
        <f>IF(AND((AB8&gt;0),(AB$7&gt;0)),(AB8/AB$7*100),"")</f>
      </c>
      <c r="AD8" s="20"/>
      <c r="AE8" s="68">
        <f>IF(AND((AD8&gt;0),(AD$7&gt;0)),(AD8/AD$7*100),"")</f>
      </c>
      <c r="AG8" s="21" t="str">
        <f t="shared" si="0"/>
        <v>     Stylet support insertion point</v>
      </c>
      <c r="AH8" s="10">
        <f t="shared" si="8"/>
        <v>12</v>
      </c>
      <c r="AI8" s="3">
        <f t="shared" si="1"/>
        <v>18.1</v>
      </c>
      <c r="AJ8" s="43" t="str">
        <f t="shared" si="9"/>
        <v>–</v>
      </c>
      <c r="AK8" s="5">
        <f t="shared" si="2"/>
        <v>23.8</v>
      </c>
      <c r="AL8" s="55">
        <f t="shared" si="3"/>
        <v>65.02732240437157</v>
      </c>
      <c r="AM8" s="6" t="str">
        <f t="shared" si="4"/>
        <v>–</v>
      </c>
      <c r="AN8" s="56">
        <f>IF(SUM(C8,E8,G8,I8,K8,M8,O8,Q8,S8,U8,W8,Y8,AA8,AC8,AE8)&gt;0,MAX(C8,E8,G8,I8,K8,M8,O8,Q8,S8,U8,W8,Y8,AA8,AC8,AE8),"")</f>
        <v>69.37685459940653</v>
      </c>
      <c r="AO8" s="49">
        <f t="shared" si="6"/>
        <v>21.61833333333333</v>
      </c>
      <c r="AP8" s="7">
        <f t="shared" si="6"/>
        <v>66.96171674359333</v>
      </c>
      <c r="AQ8" s="4">
        <f t="shared" si="7"/>
        <v>1.7986552215643232</v>
      </c>
      <c r="AR8" s="8">
        <f t="shared" si="7"/>
        <v>1.8628404281871278</v>
      </c>
    </row>
    <row r="9" spans="1:44" ht="13.5">
      <c r="A9" s="107" t="s">
        <v>16</v>
      </c>
      <c r="B9" s="108">
        <v>23.2</v>
      </c>
      <c r="C9" s="109">
        <f>IF(AND((B9&gt;0),(B$7&gt;0)),(B9/B$7*100),"")</f>
        <v>63.3879781420765</v>
      </c>
      <c r="D9" s="108">
        <v>22.45</v>
      </c>
      <c r="E9" s="109">
        <f>IF(AND((D9&gt;0),(D$7&gt;0)),(D9/D$7*100),"")</f>
        <v>63.31077270163564</v>
      </c>
      <c r="F9" s="108">
        <v>19.31</v>
      </c>
      <c r="G9" s="109">
        <f>IF(AND((F9&gt;0),(F$7&gt;0)),(F9/F$7*100),"")</f>
        <v>64.99495119488388</v>
      </c>
      <c r="H9" s="108">
        <v>16</v>
      </c>
      <c r="I9" s="109">
        <f>IF(AND((H9&gt;0),(H$7&gt;0)),(H9/H$7*100),"")</f>
        <v>61.208875286916594</v>
      </c>
      <c r="J9" s="108">
        <v>19.8</v>
      </c>
      <c r="K9" s="109">
        <f>IF(AND((J9&gt;0),(J$7&gt;0)),(J9/J$7*100),"")</f>
        <v>58.235294117647065</v>
      </c>
      <c r="L9" s="108">
        <v>21.21</v>
      </c>
      <c r="M9" s="109">
        <f>IF(AND((L9&gt;0),(L$7&gt;0)),(L9/L$7*100),"")</f>
        <v>59.080779944289695</v>
      </c>
      <c r="N9" s="108">
        <v>20.3</v>
      </c>
      <c r="O9" s="109">
        <f>IF(AND((N9&gt;0),(N$7&gt;0)),(N9/N$7*100),"")</f>
        <v>62.984796773192684</v>
      </c>
      <c r="P9" s="108">
        <v>22.8</v>
      </c>
      <c r="Q9" s="109">
        <f>IF(AND((P9&gt;0),(P$7&gt;0)),(P9/P$7*100),"")</f>
        <v>66.27906976744187</v>
      </c>
      <c r="R9" s="108">
        <v>20.4</v>
      </c>
      <c r="S9" s="109">
        <f>IF(AND((R9&gt;0),(R$7&gt;0)),(R9/R$7*100),"")</f>
        <v>66.06217616580311</v>
      </c>
      <c r="T9" s="108">
        <v>17.89</v>
      </c>
      <c r="U9" s="109">
        <f>IF(AND((T9&gt;0),(T$7&gt;0)),(T9/T$7*100),"")</f>
        <v>59.33665008291874</v>
      </c>
      <c r="V9" s="108">
        <v>16.8</v>
      </c>
      <c r="W9" s="109">
        <f>IF(AND((V9&gt;0),(V$7&gt;0)),(V9/V$7*100),"")</f>
        <v>58.07120636017975</v>
      </c>
      <c r="X9" s="108">
        <v>20.7</v>
      </c>
      <c r="Y9" s="109">
        <f>IF(AND((X9&gt;0),(X$7&gt;0)),(X9/X$7*100),"")</f>
        <v>61.42433234421364</v>
      </c>
      <c r="Z9" s="108"/>
      <c r="AA9" s="68">
        <f>IF(AND((Z9&gt;0),(Z$7&gt;0)),(Z9/Z$7*100),"")</f>
      </c>
      <c r="AB9" s="20"/>
      <c r="AC9" s="68">
        <f>IF(AND((AB9&gt;0),(AB$7&gt;0)),(AB9/AB$7*100),"")</f>
      </c>
      <c r="AD9" s="20"/>
      <c r="AE9" s="68">
        <f>IF(AND((AD9&gt;0),(AD$7&gt;0)),(AD9/AD$7*100),"")</f>
      </c>
      <c r="AG9" s="21" t="str">
        <f t="shared" si="0"/>
        <v>     Anterior width</v>
      </c>
      <c r="AH9" s="10">
        <f t="shared" si="8"/>
        <v>12</v>
      </c>
      <c r="AI9" s="3">
        <f t="shared" si="1"/>
        <v>16</v>
      </c>
      <c r="AJ9" s="43" t="str">
        <f t="shared" si="9"/>
        <v>–</v>
      </c>
      <c r="AK9" s="5">
        <f t="shared" si="2"/>
        <v>23.2</v>
      </c>
      <c r="AL9" s="55">
        <f t="shared" si="3"/>
        <v>58.07120636017975</v>
      </c>
      <c r="AM9" s="6" t="str">
        <f t="shared" si="4"/>
        <v>–</v>
      </c>
      <c r="AN9" s="56">
        <f t="shared" si="5"/>
        <v>66.27906976744187</v>
      </c>
      <c r="AO9" s="49">
        <f t="shared" si="6"/>
        <v>20.07166666666667</v>
      </c>
      <c r="AP9" s="7">
        <f t="shared" si="6"/>
        <v>62.03140690676659</v>
      </c>
      <c r="AQ9" s="4">
        <f t="shared" si="7"/>
        <v>2.2849938664462477</v>
      </c>
      <c r="AR9" s="8">
        <f t="shared" si="7"/>
        <v>2.9320334584251078</v>
      </c>
    </row>
    <row r="10" spans="1:44" ht="13.5">
      <c r="A10" s="107" t="s">
        <v>17</v>
      </c>
      <c r="B10" s="108">
        <v>22.81</v>
      </c>
      <c r="C10" s="109">
        <f>IF(AND((B10&gt;0),(B$7&gt;0)),(B10/B$7*100),"")</f>
        <v>62.322404371584696</v>
      </c>
      <c r="D10" s="108">
        <v>20.63</v>
      </c>
      <c r="E10" s="109">
        <f>IF(AND((D10&gt;0),(D$7&gt;0)),(D10/D$7*100),"")</f>
        <v>58.17822899041173</v>
      </c>
      <c r="F10" s="108">
        <v>19</v>
      </c>
      <c r="G10" s="109">
        <f>IF(AND((F10&gt;0),(F$7&gt;0)),(F10/F$7*100),"")</f>
        <v>63.95153147088523</v>
      </c>
      <c r="H10" s="108">
        <v>15.2</v>
      </c>
      <c r="I10" s="109">
        <f>IF(AND((H10&gt;0),(H$7&gt;0)),(H10/H$7*100),"")</f>
        <v>58.14843152257077</v>
      </c>
      <c r="J10" s="108">
        <v>19.43</v>
      </c>
      <c r="K10" s="109">
        <f>IF(AND((J10&gt;0),(J$7&gt;0)),(J10/J$7*100),"")</f>
        <v>57.147058823529406</v>
      </c>
      <c r="L10" s="108">
        <v>19.8</v>
      </c>
      <c r="M10" s="109">
        <f>IF(AND((L10&gt;0),(L$7&gt;0)),(L10/L$7*100),"")</f>
        <v>55.15320334261838</v>
      </c>
      <c r="N10" s="108">
        <v>19.17</v>
      </c>
      <c r="O10" s="109">
        <f>IF(AND((N10&gt;0),(N$7&gt;0)),(N10/N$7*100),"")</f>
        <v>59.47874650946324</v>
      </c>
      <c r="P10" s="108">
        <v>22</v>
      </c>
      <c r="Q10" s="109">
        <f>IF(AND((P10&gt;0),(P$7&gt;0)),(P10/P$7*100),"")</f>
        <v>63.95348837209303</v>
      </c>
      <c r="R10" s="108">
        <v>19.05</v>
      </c>
      <c r="S10" s="109">
        <f>IF(AND((R10&gt;0),(R$7&gt;0)),(R10/R$7*100),"")</f>
        <v>61.690414507772026</v>
      </c>
      <c r="T10" s="108">
        <v>17.19</v>
      </c>
      <c r="U10" s="109">
        <f>IF(AND((T10&gt;0),(T$7&gt;0)),(T10/T$7*100),"")</f>
        <v>57.01492537313434</v>
      </c>
      <c r="V10" s="108">
        <v>16</v>
      </c>
      <c r="W10" s="109">
        <f>IF(AND((V10&gt;0),(V$7&gt;0)),(V10/V$7*100),"")</f>
        <v>55.30591081921881</v>
      </c>
      <c r="X10" s="108">
        <v>18.6</v>
      </c>
      <c r="Y10" s="109">
        <f>IF(AND((X10&gt;0),(X$7&gt;0)),(X10/X$7*100),"")</f>
        <v>55.19287833827893</v>
      </c>
      <c r="Z10" s="108"/>
      <c r="AA10" s="68">
        <f>IF(AND((Z10&gt;0),(Z$7&gt;0)),(Z10/Z$7*100),"")</f>
      </c>
      <c r="AB10" s="20"/>
      <c r="AC10" s="68">
        <f>IF(AND((AB10&gt;0),(AB$7&gt;0)),(AB10/AB$7*100),"")</f>
      </c>
      <c r="AD10" s="20"/>
      <c r="AE10" s="68">
        <f>IF(AND((AD10&gt;0),(AD$7&gt;0)),(AD10/AD$7*100),"")</f>
      </c>
      <c r="AG10" s="21" t="str">
        <f t="shared" si="0"/>
        <v>     Standard width</v>
      </c>
      <c r="AH10" s="10">
        <f>COUNT(B10,D10,F10,H10,J10,L10,N10,P10,R10,T10,V10,X10,Z10,AB10,AD10)</f>
        <v>12</v>
      </c>
      <c r="AI10" s="3">
        <f t="shared" si="1"/>
        <v>15.2</v>
      </c>
      <c r="AJ10" s="43" t="str">
        <f t="shared" si="9"/>
        <v>–</v>
      </c>
      <c r="AK10" s="5">
        <f t="shared" si="2"/>
        <v>22.81</v>
      </c>
      <c r="AL10" s="55">
        <f t="shared" si="3"/>
        <v>55.15320334261838</v>
      </c>
      <c r="AM10" s="6" t="str">
        <f t="shared" si="4"/>
        <v>–</v>
      </c>
      <c r="AN10" s="56">
        <f t="shared" si="5"/>
        <v>63.95348837209303</v>
      </c>
      <c r="AO10" s="49">
        <f t="shared" si="6"/>
        <v>19.073333333333334</v>
      </c>
      <c r="AP10" s="7">
        <f t="shared" si="6"/>
        <v>58.961435203463374</v>
      </c>
      <c r="AQ10" s="4">
        <f t="shared" si="7"/>
        <v>2.212379769032483</v>
      </c>
      <c r="AR10" s="8">
        <f t="shared" si="7"/>
        <v>3.292629051479477</v>
      </c>
    </row>
    <row r="11" spans="1:44" ht="13.5">
      <c r="A11" s="107" t="s">
        <v>18</v>
      </c>
      <c r="B11" s="108">
        <v>22.8</v>
      </c>
      <c r="C11" s="109">
        <f>IF(AND((B11&gt;0),(B$7&gt;0)),(B11/B$7*100),"")</f>
        <v>62.295081967213115</v>
      </c>
      <c r="D11" s="108">
        <v>22.15</v>
      </c>
      <c r="E11" s="109">
        <f>IF(AND((D11&gt;0),(D$7&gt;0)),(D11/D$7*100),"")</f>
        <v>62.464749012972355</v>
      </c>
      <c r="F11" s="108">
        <v>19.3</v>
      </c>
      <c r="G11" s="109">
        <f>IF(AND((F11&gt;0),(F$7&gt;0)),(F11/F$7*100),"")</f>
        <v>64.96129249410973</v>
      </c>
      <c r="H11" s="108">
        <v>15.4</v>
      </c>
      <c r="I11" s="109">
        <f>IF(AND((H11&gt;0),(H$7&gt;0)),(H11/H$7*100),"")</f>
        <v>58.91354246365723</v>
      </c>
      <c r="J11" s="108">
        <v>19.5</v>
      </c>
      <c r="K11" s="109">
        <f>IF(AND((J11&gt;0),(J$7&gt;0)),(J11/J$7*100),"")</f>
        <v>57.35294117647059</v>
      </c>
      <c r="L11" s="108">
        <v>20.2</v>
      </c>
      <c r="M11" s="109">
        <f>IF(AND((L11&gt;0),(L$7&gt;0)),(L11/L$7*100),"")</f>
        <v>56.26740947075209</v>
      </c>
      <c r="N11" s="108">
        <v>20.3</v>
      </c>
      <c r="O11" s="109">
        <f>IF(AND((N11&gt;0),(N$7&gt;0)),(N11/N$7*100),"")</f>
        <v>62.984796773192684</v>
      </c>
      <c r="P11" s="108">
        <v>22.3</v>
      </c>
      <c r="Q11" s="109">
        <f>IF(AND((P11&gt;0),(P$7&gt;0)),(P11/P$7*100),"")</f>
        <v>64.82558139534885</v>
      </c>
      <c r="R11" s="108">
        <v>20</v>
      </c>
      <c r="S11" s="109">
        <f>IF(AND((R11&gt;0),(R$7&gt;0)),(R11/R$7*100),"")</f>
        <v>64.76683937823834</v>
      </c>
      <c r="T11" s="108">
        <v>17.68</v>
      </c>
      <c r="U11" s="109">
        <f>IF(AND((T11&gt;0),(T$7&gt;0)),(T11/T$7*100),"")</f>
        <v>58.640132669983416</v>
      </c>
      <c r="V11" s="108">
        <v>16.2</v>
      </c>
      <c r="W11" s="109">
        <f>IF(AND((V11&gt;0),(V$7&gt;0)),(V11/V$7*100),"")</f>
        <v>55.99723470445904</v>
      </c>
      <c r="X11" s="108">
        <v>18.9</v>
      </c>
      <c r="Y11" s="109">
        <f>IF(AND((X11&gt;0),(X$7&gt;0)),(X11/X$7*100),"")</f>
        <v>56.08308605341246</v>
      </c>
      <c r="Z11" s="108"/>
      <c r="AA11" s="68">
        <f>IF(AND((Z11&gt;0),(Z$7&gt;0)),(Z11/Z$7*100),"")</f>
      </c>
      <c r="AB11" s="20"/>
      <c r="AC11" s="68">
        <f>IF(AND((AB11&gt;0),(AB$7&gt;0)),(AB11/AB$7*100),"")</f>
      </c>
      <c r="AD11" s="20"/>
      <c r="AE11" s="68">
        <f>IF(AND((AD11&gt;0),(AD$7&gt;0)),(AD11/AD$7*100),"")</f>
      </c>
      <c r="AG11" s="21" t="str">
        <f t="shared" si="0"/>
        <v>     Posterior width</v>
      </c>
      <c r="AH11" s="10">
        <f>COUNT(B11,D11,F11,H11,J11,L11,N11,P11,R11,T11,V11,X11,Z11,AB11,AD11)</f>
        <v>12</v>
      </c>
      <c r="AI11" s="3">
        <f t="shared" si="1"/>
        <v>15.4</v>
      </c>
      <c r="AJ11" s="43" t="str">
        <f t="shared" si="9"/>
        <v>–</v>
      </c>
      <c r="AK11" s="5">
        <f t="shared" si="2"/>
        <v>22.8</v>
      </c>
      <c r="AL11" s="55">
        <f t="shared" si="3"/>
        <v>55.99723470445904</v>
      </c>
      <c r="AM11" s="6" t="str">
        <f t="shared" si="4"/>
        <v>–</v>
      </c>
      <c r="AN11" s="56">
        <f t="shared" si="5"/>
        <v>64.96129249410973</v>
      </c>
      <c r="AO11" s="49">
        <f t="shared" si="6"/>
        <v>19.560833333333335</v>
      </c>
      <c r="AP11" s="7">
        <f t="shared" si="6"/>
        <v>60.4627239633175</v>
      </c>
      <c r="AQ11" s="4">
        <f t="shared" si="7"/>
        <v>2.306128035290217</v>
      </c>
      <c r="AR11" s="8">
        <f t="shared" si="7"/>
        <v>3.6135928013393257</v>
      </c>
    </row>
    <row r="12" spans="1:44" ht="13.5">
      <c r="A12" s="107" t="s">
        <v>19</v>
      </c>
      <c r="B12" s="110">
        <f>IF(AND((B10&gt;0),(B7&gt;0)),(B10/B7),"")</f>
        <v>0.6232240437158469</v>
      </c>
      <c r="C12" s="109" t="s">
        <v>6</v>
      </c>
      <c r="D12" s="110">
        <f>IF(AND((D10&gt;0),(D7&gt;0)),(D10/D7),"")</f>
        <v>0.5817822899041173</v>
      </c>
      <c r="E12" s="109" t="s">
        <v>6</v>
      </c>
      <c r="F12" s="110">
        <f>IF(AND((F10&gt;0),(F7&gt;0)),(F10/F7),"")</f>
        <v>0.6395153147088523</v>
      </c>
      <c r="G12" s="109" t="s">
        <v>6</v>
      </c>
      <c r="H12" s="110">
        <f>IF(AND((H10&gt;0),(H7&gt;0)),(H10/H7),"")</f>
        <v>0.5814843152257076</v>
      </c>
      <c r="I12" s="109" t="s">
        <v>6</v>
      </c>
      <c r="J12" s="110">
        <f>IF(AND((J10&gt;0),(J7&gt;0)),(J10/J7),"")</f>
        <v>0.5714705882352941</v>
      </c>
      <c r="K12" s="109" t="s">
        <v>6</v>
      </c>
      <c r="L12" s="110">
        <f>IF(AND((L10&gt;0),(L7&gt;0)),(L10/L7),"")</f>
        <v>0.5515320334261838</v>
      </c>
      <c r="M12" s="109" t="s">
        <v>6</v>
      </c>
      <c r="N12" s="110">
        <f>IF(AND((N10&gt;0),(N7&gt;0)),(N10/N7),"")</f>
        <v>0.5947874650946324</v>
      </c>
      <c r="O12" s="109" t="s">
        <v>6</v>
      </c>
      <c r="P12" s="110">
        <f>IF(AND((P10&gt;0),(P7&gt;0)),(P10/P7),"")</f>
        <v>0.6395348837209303</v>
      </c>
      <c r="Q12" s="109" t="s">
        <v>6</v>
      </c>
      <c r="R12" s="110">
        <f>IF(AND((R10&gt;0),(R7&gt;0)),(R10/R7),"")</f>
        <v>0.6169041450777203</v>
      </c>
      <c r="S12" s="109" t="s">
        <v>6</v>
      </c>
      <c r="T12" s="110">
        <f>IF(AND((T10&gt;0),(T7&gt;0)),(T10/T7),"")</f>
        <v>0.5701492537313434</v>
      </c>
      <c r="U12" s="109" t="s">
        <v>6</v>
      </c>
      <c r="V12" s="110">
        <f>IF(AND((V10&gt;0),(V7&gt;0)),(V10/V7),"")</f>
        <v>0.5530591081921881</v>
      </c>
      <c r="W12" s="109" t="s">
        <v>6</v>
      </c>
      <c r="X12" s="110">
        <f>IF(AND((X10&gt;0),(X7&gt;0)),(X10/X7),"")</f>
        <v>0.5519287833827893</v>
      </c>
      <c r="Y12" s="109" t="s">
        <v>6</v>
      </c>
      <c r="Z12" s="110">
        <f>IF(AND((Z10&gt;0),(Z7&gt;0)),(Z10/Z7),"")</f>
      </c>
      <c r="AA12" s="68" t="s">
        <v>6</v>
      </c>
      <c r="AB12" s="83">
        <f>IF(AND((AB10&gt;0),(AB7&gt;0)),(AB10/AB7),"")</f>
      </c>
      <c r="AC12" s="68" t="s">
        <v>6</v>
      </c>
      <c r="AD12" s="83">
        <f>IF(AND((AD10&gt;0),(AD7&gt;0)),(AD10/AD7),"")</f>
      </c>
      <c r="AE12" s="68" t="s">
        <v>6</v>
      </c>
      <c r="AG12" s="21" t="str">
        <f t="shared" si="0"/>
        <v>     Standard width/length ratio</v>
      </c>
      <c r="AH12" s="10">
        <f>COUNT(B12,D12,F12,H12,J12,L12,N12,P12,R12,T12,V12,X12,Z12,AB12,AD12)</f>
        <v>12</v>
      </c>
      <c r="AI12" s="27">
        <f t="shared" si="1"/>
        <v>0.5515320334261838</v>
      </c>
      <c r="AJ12" s="43" t="str">
        <f t="shared" si="9"/>
        <v>–</v>
      </c>
      <c r="AK12" s="29">
        <f t="shared" si="2"/>
        <v>0.6395348837209303</v>
      </c>
      <c r="AL12" s="55">
        <f t="shared" si="3"/>
      </c>
      <c r="AM12" s="6" t="s">
        <v>6</v>
      </c>
      <c r="AN12" s="56">
        <f t="shared" si="5"/>
      </c>
      <c r="AO12" s="57">
        <f>IF(SUM(B12,D12,F12,H12,J12,L12,N12,P12,R12,T12,V12,X12,Z12,AB12,AD12)&gt;0,AVERAGE(B12,D12,F12,H12,J12,L12,N12,P12,R12,T12,V12,X12,Z12,AB12,AD12),"?")</f>
        <v>0.5896143520346339</v>
      </c>
      <c r="AP12" s="7" t="s">
        <v>6</v>
      </c>
      <c r="AQ12" s="28">
        <f t="shared" si="7"/>
        <v>0.032926290514794766</v>
      </c>
      <c r="AR12" s="51" t="s">
        <v>6</v>
      </c>
    </row>
    <row r="13" spans="1:44" ht="13.5">
      <c r="A13" s="107" t="s">
        <v>20</v>
      </c>
      <c r="B13" s="110">
        <f>IF(AND((B11&gt;0),(B9&gt;0)),(B11/B9),"")</f>
        <v>0.9827586206896552</v>
      </c>
      <c r="C13" s="109" t="s">
        <v>6</v>
      </c>
      <c r="D13" s="110">
        <f>IF(AND((D11&gt;0),(D9&gt;0)),(D11/D9),"")</f>
        <v>0.9866369710467706</v>
      </c>
      <c r="E13" s="109" t="s">
        <v>6</v>
      </c>
      <c r="F13" s="110">
        <f>IF(AND((F11&gt;0),(F9&gt;0)),(F11/F9),"")</f>
        <v>0.9994821336095289</v>
      </c>
      <c r="G13" s="109" t="s">
        <v>6</v>
      </c>
      <c r="H13" s="110">
        <f>IF(AND((H11&gt;0),(H9&gt;0)),(H11/H9),"")</f>
        <v>0.9625</v>
      </c>
      <c r="I13" s="109" t="s">
        <v>6</v>
      </c>
      <c r="J13" s="110">
        <f>IF(AND((J11&gt;0),(J9&gt;0)),(J11/J9),"")</f>
        <v>0.9848484848484849</v>
      </c>
      <c r="K13" s="109" t="s">
        <v>6</v>
      </c>
      <c r="L13" s="110">
        <f>IF(AND((L11&gt;0),(L9&gt;0)),(L11/L9),"")</f>
        <v>0.9523809523809523</v>
      </c>
      <c r="M13" s="109" t="s">
        <v>6</v>
      </c>
      <c r="N13" s="110">
        <f>IF(AND((N11&gt;0),(N9&gt;0)),(N11/N9),"")</f>
        <v>1</v>
      </c>
      <c r="O13" s="109" t="s">
        <v>6</v>
      </c>
      <c r="P13" s="110">
        <f>IF(AND((P11&gt;0),(P9&gt;0)),(P11/P9),"")</f>
        <v>0.9780701754385965</v>
      </c>
      <c r="Q13" s="109" t="s">
        <v>6</v>
      </c>
      <c r="R13" s="110">
        <f>IF(AND((R11&gt;0),(R9&gt;0)),(R11/R9),"")</f>
        <v>0.9803921568627452</v>
      </c>
      <c r="S13" s="109" t="s">
        <v>6</v>
      </c>
      <c r="T13" s="110">
        <f>IF(AND((T11&gt;0),(T9&gt;0)),(T11/T9),"")</f>
        <v>0.9882615986584684</v>
      </c>
      <c r="U13" s="109" t="s">
        <v>6</v>
      </c>
      <c r="V13" s="110">
        <f>IF(AND((V11&gt;0),(V9&gt;0)),(V11/V9),"")</f>
        <v>0.9642857142857142</v>
      </c>
      <c r="W13" s="109" t="s">
        <v>6</v>
      </c>
      <c r="X13" s="110">
        <f>IF(AND((X11&gt;0),(X9&gt;0)),(X11/X9),"")</f>
        <v>0.9130434782608695</v>
      </c>
      <c r="Y13" s="109" t="s">
        <v>6</v>
      </c>
      <c r="Z13" s="110">
        <f>IF(AND((Z11&gt;0),(Z9&gt;0)),(Z11/Z9),"")</f>
      </c>
      <c r="AA13" s="68" t="s">
        <v>6</v>
      </c>
      <c r="AB13" s="83">
        <f>IF(AND((AB11&gt;0),(AB9&gt;0)),(AB11/AB9),"")</f>
      </c>
      <c r="AC13" s="68" t="s">
        <v>6</v>
      </c>
      <c r="AD13" s="83">
        <f>IF(AND((AD11&gt;0),(AD9&gt;0)),(AD11/AD9),"")</f>
      </c>
      <c r="AE13" s="68" t="s">
        <v>6</v>
      </c>
      <c r="AG13" s="21" t="str">
        <f t="shared" si="0"/>
        <v>     Posterior/anterior width ratio</v>
      </c>
      <c r="AH13" s="10">
        <f>COUNT(B13,D13,F13,H13,J13,L13,N13,P13,R13,T13,V13,X13,Z13,AB13,AD13)</f>
        <v>12</v>
      </c>
      <c r="AI13" s="27">
        <f t="shared" si="1"/>
        <v>0.9130434782608695</v>
      </c>
      <c r="AJ13" s="43" t="str">
        <f t="shared" si="9"/>
        <v>–</v>
      </c>
      <c r="AK13" s="29">
        <f t="shared" si="2"/>
        <v>1</v>
      </c>
      <c r="AL13" s="55">
        <f t="shared" si="3"/>
      </c>
      <c r="AM13" s="6" t="s">
        <v>6</v>
      </c>
      <c r="AN13" s="56">
        <f t="shared" si="5"/>
      </c>
      <c r="AO13" s="57">
        <f>IF(SUM(B13,D13,F13,H13,J13,L13,N13,P13,R13,T13,V13,X13,Z13,AB13,AD13)&gt;0,AVERAGE(B13,D13,F13,H13,J13,L13,N13,P13,R13,T13,V13,X13,Z13,AB13,AD13),"?")</f>
        <v>0.9743883571734822</v>
      </c>
      <c r="AP13" s="7" t="s">
        <v>6</v>
      </c>
      <c r="AQ13" s="28">
        <f t="shared" si="7"/>
        <v>0.024022986488463995</v>
      </c>
      <c r="AR13" s="51" t="s">
        <v>6</v>
      </c>
    </row>
    <row r="14" spans="1:44" ht="13.5">
      <c r="A14" s="19" t="s">
        <v>21</v>
      </c>
      <c r="B14" s="31"/>
      <c r="C14" s="69"/>
      <c r="D14" s="31"/>
      <c r="E14" s="69"/>
      <c r="F14" s="31"/>
      <c r="G14" s="69"/>
      <c r="H14" s="31"/>
      <c r="I14" s="69"/>
      <c r="J14" s="31"/>
      <c r="K14" s="69"/>
      <c r="L14" s="31"/>
      <c r="M14" s="69"/>
      <c r="N14" s="31"/>
      <c r="O14" s="69"/>
      <c r="P14" s="31"/>
      <c r="Q14" s="69"/>
      <c r="R14" s="31"/>
      <c r="S14" s="69"/>
      <c r="T14" s="31"/>
      <c r="U14" s="69"/>
      <c r="V14" s="31"/>
      <c r="W14" s="69"/>
      <c r="X14" s="31"/>
      <c r="Y14" s="69"/>
      <c r="Z14" s="31"/>
      <c r="AA14" s="69"/>
      <c r="AB14" s="31"/>
      <c r="AC14" s="69"/>
      <c r="AD14" s="31"/>
      <c r="AE14" s="69"/>
      <c r="AG14" s="21" t="str">
        <f>A14</f>
        <v>Claw 1 lengths</v>
      </c>
      <c r="AH14" s="10"/>
      <c r="AI14" s="3"/>
      <c r="AJ14" s="43"/>
      <c r="AK14" s="5"/>
      <c r="AL14" s="55"/>
      <c r="AM14" s="6"/>
      <c r="AN14" s="56"/>
      <c r="AO14" s="49"/>
      <c r="AP14" s="7"/>
      <c r="AQ14" s="4"/>
      <c r="AR14" s="8"/>
    </row>
    <row r="15" spans="1:44" ht="13.5">
      <c r="A15" s="30" t="s">
        <v>25</v>
      </c>
      <c r="B15" s="20">
        <v>15.77</v>
      </c>
      <c r="C15" s="68">
        <f aca="true" t="shared" si="10" ref="C15:AE19">IF(AND((B15&gt;0),(B$7&gt;0)),(B15/B$7*100),"")</f>
        <v>43.08743169398907</v>
      </c>
      <c r="D15" s="20">
        <v>15.36</v>
      </c>
      <c r="E15" s="68">
        <f t="shared" si="10"/>
        <v>43.31641285956007</v>
      </c>
      <c r="F15" s="20">
        <v>14.5</v>
      </c>
      <c r="G15" s="68">
        <f t="shared" si="10"/>
        <v>48.805116122517674</v>
      </c>
      <c r="H15" s="20">
        <v>12.19</v>
      </c>
      <c r="I15" s="68">
        <f t="shared" si="10"/>
        <v>46.63351185921958</v>
      </c>
      <c r="J15" s="20"/>
      <c r="K15" s="68">
        <f t="shared" si="10"/>
      </c>
      <c r="L15" s="20">
        <v>15.8</v>
      </c>
      <c r="M15" s="68">
        <f t="shared" si="10"/>
        <v>44.01114206128134</v>
      </c>
      <c r="N15" s="20">
        <v>15.5</v>
      </c>
      <c r="O15" s="68">
        <f t="shared" si="10"/>
        <v>48.09183990071362</v>
      </c>
      <c r="P15" s="20">
        <v>15.7</v>
      </c>
      <c r="Q15" s="68">
        <f t="shared" si="10"/>
        <v>45.63953488372093</v>
      </c>
      <c r="R15" s="20">
        <v>15.11</v>
      </c>
      <c r="S15" s="68">
        <f t="shared" si="10"/>
        <v>48.93134715025907</v>
      </c>
      <c r="T15" s="20">
        <v>13.03</v>
      </c>
      <c r="U15" s="68">
        <f t="shared" si="10"/>
        <v>43.217247097844115</v>
      </c>
      <c r="V15" s="20">
        <v>12.08</v>
      </c>
      <c r="W15" s="68">
        <f t="shared" si="10"/>
        <v>41.7559626685102</v>
      </c>
      <c r="X15" s="20">
        <v>14.25</v>
      </c>
      <c r="Y15" s="68">
        <f t="shared" si="10"/>
        <v>42.28486646884272</v>
      </c>
      <c r="Z15" s="20"/>
      <c r="AA15" s="68">
        <f t="shared" si="10"/>
      </c>
      <c r="AB15" s="20"/>
      <c r="AC15" s="68">
        <f t="shared" si="10"/>
      </c>
      <c r="AD15" s="20"/>
      <c r="AE15" s="68">
        <f t="shared" si="10"/>
      </c>
      <c r="AG15" s="21" t="str">
        <f t="shared" si="0"/>
        <v>     External primary branch</v>
      </c>
      <c r="AH15" s="10">
        <f t="shared" si="8"/>
        <v>11</v>
      </c>
      <c r="AI15" s="3">
        <f t="shared" si="1"/>
        <v>12.08</v>
      </c>
      <c r="AJ15" s="43" t="str">
        <f t="shared" si="9"/>
        <v>–</v>
      </c>
      <c r="AK15" s="5">
        <f t="shared" si="2"/>
        <v>15.8</v>
      </c>
      <c r="AL15" s="55">
        <f t="shared" si="3"/>
        <v>41.7559626685102</v>
      </c>
      <c r="AM15" s="6" t="str">
        <f t="shared" si="4"/>
        <v>–</v>
      </c>
      <c r="AN15" s="56">
        <f t="shared" si="5"/>
        <v>48.93134715025907</v>
      </c>
      <c r="AO15" s="49">
        <f aca="true" t="shared" si="11" ref="AO15:AP19">IF(SUM(B15,D15,F15,H15,J15,L15,N15,P15,R15,T15,V15,X15,Z15,AB15,AD15)&gt;0,AVERAGE(B15,D15,F15,H15,J15,L15,N15,P15,R15,T15,V15,X15,Z15,AB15,AD15),"?")</f>
        <v>14.48090909090909</v>
      </c>
      <c r="AP15" s="7">
        <f t="shared" si="11"/>
        <v>45.070401160587124</v>
      </c>
      <c r="AQ15" s="4">
        <f t="shared" si="7"/>
        <v>1.4236042606388515</v>
      </c>
      <c r="AR15" s="8">
        <f t="shared" si="7"/>
        <v>2.665724644732687</v>
      </c>
    </row>
    <row r="16" spans="1:44" ht="13.5">
      <c r="A16" s="30" t="s">
        <v>26</v>
      </c>
      <c r="B16" s="20">
        <v>13.68</v>
      </c>
      <c r="C16" s="68">
        <f t="shared" si="10"/>
        <v>37.377049180327866</v>
      </c>
      <c r="D16" s="20">
        <v>13.54</v>
      </c>
      <c r="E16" s="68">
        <f t="shared" si="10"/>
        <v>38.18386914833615</v>
      </c>
      <c r="F16" s="20">
        <v>13.7</v>
      </c>
      <c r="G16" s="68">
        <f t="shared" si="10"/>
        <v>46.112420060585656</v>
      </c>
      <c r="H16" s="20">
        <v>10.96</v>
      </c>
      <c r="I16" s="68">
        <f t="shared" si="10"/>
        <v>41.92807957153787</v>
      </c>
      <c r="J16" s="20">
        <v>15.7</v>
      </c>
      <c r="K16" s="68">
        <f t="shared" si="10"/>
        <v>46.17647058823529</v>
      </c>
      <c r="L16" s="20"/>
      <c r="M16" s="68">
        <f t="shared" si="10"/>
      </c>
      <c r="N16" s="20">
        <v>14.35</v>
      </c>
      <c r="O16" s="68">
        <f t="shared" si="10"/>
        <v>44.52373565001552</v>
      </c>
      <c r="P16" s="20">
        <v>15.4</v>
      </c>
      <c r="Q16" s="68">
        <f t="shared" si="10"/>
        <v>44.76744186046512</v>
      </c>
      <c r="R16" s="20">
        <v>13.59</v>
      </c>
      <c r="S16" s="68">
        <f t="shared" si="10"/>
        <v>44.009067357512954</v>
      </c>
      <c r="T16" s="20"/>
      <c r="U16" s="68">
        <f t="shared" si="10"/>
      </c>
      <c r="V16" s="20">
        <v>11.4</v>
      </c>
      <c r="W16" s="68">
        <f t="shared" si="10"/>
        <v>39.405461458693395</v>
      </c>
      <c r="X16" s="20">
        <v>12.8</v>
      </c>
      <c r="Y16" s="68">
        <f t="shared" si="10"/>
        <v>37.98219584569733</v>
      </c>
      <c r="Z16" s="20"/>
      <c r="AA16" s="68">
        <f t="shared" si="10"/>
      </c>
      <c r="AB16" s="20"/>
      <c r="AC16" s="68">
        <f t="shared" si="10"/>
      </c>
      <c r="AD16" s="20"/>
      <c r="AE16" s="68">
        <f t="shared" si="10"/>
      </c>
      <c r="AG16" s="21" t="str">
        <f t="shared" si="0"/>
        <v>     External base + secondary branch</v>
      </c>
      <c r="AH16" s="10">
        <f>COUNT(B16,D16,F16,H16,J16,L16,N16,P16,R16,T16,V16,X16,Z16,AB16,AD16)</f>
        <v>10</v>
      </c>
      <c r="AI16" s="3">
        <f t="shared" si="1"/>
        <v>10.96</v>
      </c>
      <c r="AJ16" s="43" t="str">
        <f t="shared" si="9"/>
        <v>–</v>
      </c>
      <c r="AK16" s="5">
        <f t="shared" si="2"/>
        <v>15.7</v>
      </c>
      <c r="AL16" s="55">
        <f t="shared" si="3"/>
        <v>37.377049180327866</v>
      </c>
      <c r="AM16" s="6" t="str">
        <f t="shared" si="4"/>
        <v>–</v>
      </c>
      <c r="AN16" s="56">
        <f t="shared" si="5"/>
        <v>46.17647058823529</v>
      </c>
      <c r="AO16" s="49">
        <f t="shared" si="11"/>
        <v>13.512</v>
      </c>
      <c r="AP16" s="7">
        <f t="shared" si="11"/>
        <v>42.04657907214071</v>
      </c>
      <c r="AQ16" s="4">
        <f t="shared" si="7"/>
        <v>1.5130822111761628</v>
      </c>
      <c r="AR16" s="8">
        <f t="shared" si="7"/>
        <v>3.515230653559831</v>
      </c>
    </row>
    <row r="17" spans="1:44" ht="13.5">
      <c r="A17" s="30" t="s">
        <v>27</v>
      </c>
      <c r="B17" s="20">
        <v>14.3</v>
      </c>
      <c r="C17" s="68">
        <f t="shared" si="10"/>
        <v>39.07103825136612</v>
      </c>
      <c r="D17" s="20"/>
      <c r="E17" s="68">
        <f t="shared" si="10"/>
      </c>
      <c r="F17" s="20">
        <v>13.9</v>
      </c>
      <c r="G17" s="68">
        <f t="shared" si="10"/>
        <v>46.78559407606866</v>
      </c>
      <c r="H17" s="20">
        <v>12.2</v>
      </c>
      <c r="I17" s="68">
        <f t="shared" si="10"/>
        <v>46.67176740627391</v>
      </c>
      <c r="J17" s="20">
        <v>15</v>
      </c>
      <c r="K17" s="68">
        <f t="shared" si="10"/>
        <v>44.11764705882353</v>
      </c>
      <c r="L17" s="20"/>
      <c r="M17" s="68">
        <f t="shared" si="10"/>
      </c>
      <c r="N17" s="20">
        <v>14.8</v>
      </c>
      <c r="O17" s="68">
        <f t="shared" si="10"/>
        <v>45.91995035681043</v>
      </c>
      <c r="P17" s="20">
        <v>14.93</v>
      </c>
      <c r="Q17" s="68">
        <f t="shared" si="10"/>
        <v>43.401162790697676</v>
      </c>
      <c r="R17" s="20"/>
      <c r="S17" s="68">
        <f t="shared" si="10"/>
      </c>
      <c r="T17" s="20">
        <v>12.24</v>
      </c>
      <c r="U17" s="68">
        <f t="shared" si="10"/>
        <v>40.59701492537314</v>
      </c>
      <c r="V17" s="20">
        <v>11.61</v>
      </c>
      <c r="W17" s="68">
        <f t="shared" si="10"/>
        <v>40.131351538195645</v>
      </c>
      <c r="X17" s="20">
        <v>13.32</v>
      </c>
      <c r="Y17" s="68">
        <f t="shared" si="10"/>
        <v>39.52522255192878</v>
      </c>
      <c r="Z17" s="20"/>
      <c r="AA17" s="68">
        <f t="shared" si="10"/>
      </c>
      <c r="AB17" s="20"/>
      <c r="AC17" s="68">
        <f t="shared" si="10"/>
      </c>
      <c r="AD17" s="20"/>
      <c r="AE17" s="68">
        <f t="shared" si="10"/>
      </c>
      <c r="AG17" s="21" t="str">
        <f t="shared" si="0"/>
        <v>     Internal primary branch</v>
      </c>
      <c r="AH17" s="10">
        <f t="shared" si="8"/>
        <v>9</v>
      </c>
      <c r="AI17" s="3">
        <f t="shared" si="1"/>
        <v>11.61</v>
      </c>
      <c r="AJ17" s="43" t="str">
        <f t="shared" si="9"/>
        <v>–</v>
      </c>
      <c r="AK17" s="5">
        <f t="shared" si="2"/>
        <v>15</v>
      </c>
      <c r="AL17" s="55">
        <f t="shared" si="3"/>
        <v>39.07103825136612</v>
      </c>
      <c r="AM17" s="6" t="str">
        <f t="shared" si="4"/>
        <v>–</v>
      </c>
      <c r="AN17" s="56">
        <f t="shared" si="5"/>
        <v>46.78559407606866</v>
      </c>
      <c r="AO17" s="49">
        <f t="shared" si="11"/>
        <v>13.588888888888887</v>
      </c>
      <c r="AP17" s="7">
        <f t="shared" si="11"/>
        <v>42.913416550615324</v>
      </c>
      <c r="AQ17" s="4">
        <f t="shared" si="7"/>
        <v>1.3036433987525546</v>
      </c>
      <c r="AR17" s="8">
        <f t="shared" si="7"/>
        <v>3.1463392373577292</v>
      </c>
    </row>
    <row r="18" spans="1:44" ht="13.5">
      <c r="A18" s="30" t="s">
        <v>28</v>
      </c>
      <c r="B18" s="20">
        <v>13.18</v>
      </c>
      <c r="C18" s="68">
        <f t="shared" si="10"/>
        <v>36.01092896174863</v>
      </c>
      <c r="D18" s="20">
        <v>13.15</v>
      </c>
      <c r="E18" s="68">
        <f t="shared" si="10"/>
        <v>37.084038353073886</v>
      </c>
      <c r="F18" s="20">
        <v>12.58</v>
      </c>
      <c r="G18" s="68">
        <f t="shared" si="10"/>
        <v>42.34264557388085</v>
      </c>
      <c r="H18" s="20">
        <v>11</v>
      </c>
      <c r="I18" s="68">
        <f t="shared" si="10"/>
        <v>42.081101759755164</v>
      </c>
      <c r="J18" s="20">
        <v>14.19</v>
      </c>
      <c r="K18" s="68">
        <f t="shared" si="10"/>
        <v>41.73529411764706</v>
      </c>
      <c r="L18" s="20">
        <v>14.5</v>
      </c>
      <c r="M18" s="68">
        <f t="shared" si="10"/>
        <v>40.389972144846794</v>
      </c>
      <c r="N18" s="20"/>
      <c r="O18" s="68">
        <f t="shared" si="10"/>
      </c>
      <c r="P18" s="20">
        <v>15.3</v>
      </c>
      <c r="Q18" s="68">
        <f t="shared" si="10"/>
        <v>44.47674418604651</v>
      </c>
      <c r="R18" s="20">
        <v>12</v>
      </c>
      <c r="S18" s="68">
        <f t="shared" si="10"/>
        <v>38.860103626943</v>
      </c>
      <c r="T18" s="20">
        <v>12.14</v>
      </c>
      <c r="U18" s="68">
        <f t="shared" si="10"/>
        <v>40.26533996683251</v>
      </c>
      <c r="V18" s="20">
        <v>11</v>
      </c>
      <c r="W18" s="68">
        <f t="shared" si="10"/>
        <v>38.02281368821293</v>
      </c>
      <c r="X18" s="20">
        <v>12.2</v>
      </c>
      <c r="Y18" s="68">
        <f t="shared" si="10"/>
        <v>36.201780415430264</v>
      </c>
      <c r="Z18" s="20"/>
      <c r="AA18" s="68">
        <f t="shared" si="10"/>
      </c>
      <c r="AB18" s="20"/>
      <c r="AC18" s="68">
        <f t="shared" si="10"/>
      </c>
      <c r="AD18" s="20"/>
      <c r="AE18" s="68">
        <f t="shared" si="10"/>
      </c>
      <c r="AG18" s="21" t="str">
        <f t="shared" si="0"/>
        <v>     Internal base + secondary branch</v>
      </c>
      <c r="AH18" s="10">
        <f>COUNT(B18,D18,F18,H18,J18,L18,N18,P18,R18,T18,V18,X18,Z18,AB18,AD18)</f>
        <v>11</v>
      </c>
      <c r="AI18" s="3">
        <f t="shared" si="1"/>
        <v>11</v>
      </c>
      <c r="AJ18" s="43" t="str">
        <f t="shared" si="9"/>
        <v>–</v>
      </c>
      <c r="AK18" s="5">
        <f t="shared" si="2"/>
        <v>15.3</v>
      </c>
      <c r="AL18" s="55">
        <f t="shared" si="3"/>
        <v>36.01092896174863</v>
      </c>
      <c r="AM18" s="6" t="str">
        <f t="shared" si="4"/>
        <v>–</v>
      </c>
      <c r="AN18" s="56">
        <f t="shared" si="5"/>
        <v>44.47674418604651</v>
      </c>
      <c r="AO18" s="49">
        <f t="shared" si="11"/>
        <v>12.839999999999998</v>
      </c>
      <c r="AP18" s="7">
        <f t="shared" si="11"/>
        <v>39.77006934494705</v>
      </c>
      <c r="AQ18" s="4">
        <f t="shared" si="7"/>
        <v>1.3887188340337449</v>
      </c>
      <c r="AR18" s="8">
        <f t="shared" si="7"/>
        <v>2.7670022216400225</v>
      </c>
    </row>
    <row r="19" spans="1:44" ht="13.5">
      <c r="A19" s="30" t="s">
        <v>29</v>
      </c>
      <c r="B19" s="20">
        <v>3.69</v>
      </c>
      <c r="C19" s="68">
        <f t="shared" si="10"/>
        <v>10.081967213114753</v>
      </c>
      <c r="D19" s="20">
        <v>2.81</v>
      </c>
      <c r="E19" s="68">
        <f t="shared" si="10"/>
        <v>7.924421883812746</v>
      </c>
      <c r="F19" s="20">
        <v>3.79</v>
      </c>
      <c r="G19" s="68">
        <f t="shared" si="10"/>
        <v>12.756647593402896</v>
      </c>
      <c r="H19" s="20"/>
      <c r="I19" s="68">
        <f t="shared" si="10"/>
      </c>
      <c r="J19" s="20">
        <v>4</v>
      </c>
      <c r="K19" s="68">
        <f t="shared" si="10"/>
        <v>11.76470588235294</v>
      </c>
      <c r="L19" s="20">
        <v>3.8</v>
      </c>
      <c r="M19" s="68">
        <f t="shared" si="10"/>
        <v>10.584958217270195</v>
      </c>
      <c r="N19" s="20"/>
      <c r="O19" s="68">
        <f t="shared" si="10"/>
      </c>
      <c r="P19" s="20">
        <v>3.33</v>
      </c>
      <c r="Q19" s="68">
        <f t="shared" si="10"/>
        <v>9.680232558139537</v>
      </c>
      <c r="R19" s="20"/>
      <c r="S19" s="68">
        <f t="shared" si="10"/>
      </c>
      <c r="T19" s="20"/>
      <c r="U19" s="68">
        <f t="shared" si="10"/>
      </c>
      <c r="V19" s="20"/>
      <c r="W19" s="68">
        <f t="shared" si="10"/>
      </c>
      <c r="X19" s="108">
        <v>2.56</v>
      </c>
      <c r="Y19" s="68">
        <f t="shared" si="10"/>
        <v>7.596439169139465</v>
      </c>
      <c r="Z19" s="20"/>
      <c r="AA19" s="68">
        <f t="shared" si="10"/>
      </c>
      <c r="AB19" s="20"/>
      <c r="AC19" s="68">
        <f t="shared" si="10"/>
      </c>
      <c r="AD19" s="20"/>
      <c r="AE19" s="68">
        <f t="shared" si="10"/>
      </c>
      <c r="AG19" s="21" t="str">
        <f t="shared" si="0"/>
        <v>     Internal spur</v>
      </c>
      <c r="AH19" s="10">
        <f>COUNT(B19,D19,F19,H19,J19,L19,N19,P19,R19,T19,V19,X19,Z19,AB19,AD19)</f>
        <v>7</v>
      </c>
      <c r="AI19" s="3">
        <f t="shared" si="1"/>
        <v>2.56</v>
      </c>
      <c r="AJ19" s="43" t="str">
        <f t="shared" si="9"/>
        <v>–</v>
      </c>
      <c r="AK19" s="5">
        <f t="shared" si="2"/>
        <v>4</v>
      </c>
      <c r="AL19" s="55">
        <f t="shared" si="3"/>
        <v>7.596439169139465</v>
      </c>
      <c r="AM19" s="6" t="str">
        <f t="shared" si="4"/>
        <v>–</v>
      </c>
      <c r="AN19" s="56">
        <f t="shared" si="5"/>
        <v>12.756647593402896</v>
      </c>
      <c r="AO19" s="49">
        <f t="shared" si="11"/>
        <v>3.4257142857142857</v>
      </c>
      <c r="AP19" s="7">
        <f t="shared" si="11"/>
        <v>10.055624645318934</v>
      </c>
      <c r="AQ19" s="4">
        <f t="shared" si="7"/>
        <v>0.5492679110372616</v>
      </c>
      <c r="AR19" s="8">
        <f t="shared" si="7"/>
        <v>1.880953182039673</v>
      </c>
    </row>
    <row r="20" spans="1:44" ht="13.5">
      <c r="A20" s="19" t="s">
        <v>22</v>
      </c>
      <c r="B20" s="31"/>
      <c r="C20" s="69"/>
      <c r="D20" s="31"/>
      <c r="E20" s="69"/>
      <c r="F20" s="31"/>
      <c r="G20" s="69"/>
      <c r="H20" s="31"/>
      <c r="I20" s="69"/>
      <c r="J20" s="31"/>
      <c r="K20" s="69"/>
      <c r="L20" s="31"/>
      <c r="M20" s="69"/>
      <c r="N20" s="31"/>
      <c r="O20" s="69"/>
      <c r="P20" s="31"/>
      <c r="Q20" s="69"/>
      <c r="R20" s="31"/>
      <c r="S20" s="69"/>
      <c r="T20" s="31"/>
      <c r="U20" s="69"/>
      <c r="V20" s="31"/>
      <c r="W20" s="69"/>
      <c r="X20" s="31"/>
      <c r="Y20" s="69"/>
      <c r="Z20" s="31"/>
      <c r="AA20" s="69"/>
      <c r="AB20" s="31"/>
      <c r="AC20" s="69"/>
      <c r="AD20" s="31"/>
      <c r="AE20" s="69"/>
      <c r="AG20" s="21" t="str">
        <f t="shared" si="0"/>
        <v>Claw 2 lengths</v>
      </c>
      <c r="AH20" s="10"/>
      <c r="AI20" s="3"/>
      <c r="AJ20" s="43"/>
      <c r="AK20" s="5"/>
      <c r="AL20" s="55"/>
      <c r="AM20" s="6"/>
      <c r="AN20" s="56"/>
      <c r="AO20" s="49"/>
      <c r="AP20" s="7"/>
      <c r="AQ20" s="4"/>
      <c r="AR20" s="8"/>
    </row>
    <row r="21" spans="1:44" ht="13.5">
      <c r="A21" s="30" t="s">
        <v>25</v>
      </c>
      <c r="B21" s="20">
        <v>17.1</v>
      </c>
      <c r="C21" s="68">
        <f aca="true" t="shared" si="12" ref="C21:AE25">IF(AND((B21&gt;0),(B$7&gt;0)),(B21/B$7*100),"")</f>
        <v>46.72131147540984</v>
      </c>
      <c r="D21" s="20">
        <v>17.31</v>
      </c>
      <c r="E21" s="68">
        <f t="shared" si="12"/>
        <v>48.8155668358714</v>
      </c>
      <c r="F21" s="20">
        <v>16.4</v>
      </c>
      <c r="G21" s="68">
        <f t="shared" si="12"/>
        <v>55.20026926960618</v>
      </c>
      <c r="H21" s="20">
        <v>12.2</v>
      </c>
      <c r="I21" s="68">
        <f t="shared" si="12"/>
        <v>46.67176740627391</v>
      </c>
      <c r="J21" s="20">
        <v>18</v>
      </c>
      <c r="K21" s="68">
        <f t="shared" si="12"/>
        <v>52.94117647058824</v>
      </c>
      <c r="L21" s="20">
        <v>16.8</v>
      </c>
      <c r="M21" s="68">
        <f t="shared" si="12"/>
        <v>46.7966573816156</v>
      </c>
      <c r="N21" s="20"/>
      <c r="O21" s="68">
        <f t="shared" si="12"/>
      </c>
      <c r="P21" s="20">
        <v>17.8</v>
      </c>
      <c r="Q21" s="68">
        <f t="shared" si="12"/>
        <v>51.74418604651163</v>
      </c>
      <c r="R21" s="20">
        <v>17</v>
      </c>
      <c r="S21" s="68">
        <f t="shared" si="12"/>
        <v>55.0518134715026</v>
      </c>
      <c r="T21" s="20">
        <v>14.98</v>
      </c>
      <c r="U21" s="68">
        <f t="shared" si="12"/>
        <v>49.684908789386405</v>
      </c>
      <c r="V21" s="20">
        <v>13.5</v>
      </c>
      <c r="W21" s="68">
        <f t="shared" si="12"/>
        <v>46.66436225371587</v>
      </c>
      <c r="X21" s="20"/>
      <c r="Y21" s="68">
        <f t="shared" si="12"/>
      </c>
      <c r="Z21" s="20"/>
      <c r="AA21" s="68">
        <f t="shared" si="12"/>
      </c>
      <c r="AB21" s="20"/>
      <c r="AC21" s="68">
        <f t="shared" si="12"/>
      </c>
      <c r="AD21" s="20"/>
      <c r="AE21" s="68">
        <f t="shared" si="12"/>
      </c>
      <c r="AG21" s="21" t="str">
        <f t="shared" si="0"/>
        <v>     External primary branch</v>
      </c>
      <c r="AH21" s="10">
        <f t="shared" si="8"/>
        <v>10</v>
      </c>
      <c r="AI21" s="3">
        <f t="shared" si="1"/>
        <v>12.2</v>
      </c>
      <c r="AJ21" s="43" t="str">
        <f t="shared" si="9"/>
        <v>–</v>
      </c>
      <c r="AK21" s="5">
        <f t="shared" si="2"/>
        <v>18</v>
      </c>
      <c r="AL21" s="55">
        <f t="shared" si="3"/>
        <v>46.66436225371587</v>
      </c>
      <c r="AM21" s="6" t="str">
        <f t="shared" si="4"/>
        <v>–</v>
      </c>
      <c r="AN21" s="56">
        <f t="shared" si="5"/>
        <v>55.20026926960618</v>
      </c>
      <c r="AO21" s="49">
        <f aca="true" t="shared" si="13" ref="AO21:AP25">IF(SUM(B21,D21,F21,H21,J21,L21,N21,P21,R21,T21,V21,X21,Z21,AB21,AD21)&gt;0,AVERAGE(B21,D21,F21,H21,J21,L21,N21,P21,R21,T21,V21,X21,Z21,AB21,AD21),"?")</f>
        <v>16.108999999999998</v>
      </c>
      <c r="AP21" s="7">
        <f t="shared" si="13"/>
        <v>50.02920194004817</v>
      </c>
      <c r="AQ21" s="4">
        <f t="shared" si="7"/>
        <v>1.9315419861976995</v>
      </c>
      <c r="AR21" s="8">
        <f t="shared" si="7"/>
        <v>3.4795397911846258</v>
      </c>
    </row>
    <row r="22" spans="1:44" ht="13.5">
      <c r="A22" s="30" t="s">
        <v>26</v>
      </c>
      <c r="B22" s="20">
        <v>14.39</v>
      </c>
      <c r="C22" s="68">
        <f t="shared" si="12"/>
        <v>39.31693989071039</v>
      </c>
      <c r="D22" s="20">
        <v>14.7</v>
      </c>
      <c r="E22" s="68">
        <f t="shared" si="12"/>
        <v>41.455160744500844</v>
      </c>
      <c r="F22" s="20">
        <v>13.98</v>
      </c>
      <c r="G22" s="68">
        <f t="shared" si="12"/>
        <v>47.05486368226187</v>
      </c>
      <c r="H22" s="20">
        <v>11.56</v>
      </c>
      <c r="I22" s="68">
        <f t="shared" si="12"/>
        <v>44.22341239479724</v>
      </c>
      <c r="J22" s="20">
        <v>16.2</v>
      </c>
      <c r="K22" s="68">
        <f t="shared" si="12"/>
        <v>47.647058823529406</v>
      </c>
      <c r="L22" s="20">
        <v>14.9</v>
      </c>
      <c r="M22" s="68">
        <f t="shared" si="12"/>
        <v>41.5041782729805</v>
      </c>
      <c r="N22" s="20">
        <v>13.9</v>
      </c>
      <c r="O22" s="68">
        <f t="shared" si="12"/>
        <v>43.12752094322061</v>
      </c>
      <c r="P22" s="20">
        <v>16.11</v>
      </c>
      <c r="Q22" s="68">
        <f t="shared" si="12"/>
        <v>46.831395348837205</v>
      </c>
      <c r="R22" s="20">
        <v>14.36</v>
      </c>
      <c r="S22" s="68">
        <f t="shared" si="12"/>
        <v>46.50259067357513</v>
      </c>
      <c r="T22" s="20">
        <v>13.75</v>
      </c>
      <c r="U22" s="68">
        <f t="shared" si="12"/>
        <v>45.60530679933665</v>
      </c>
      <c r="V22" s="20">
        <v>10.9</v>
      </c>
      <c r="W22" s="68">
        <f t="shared" si="12"/>
        <v>37.677151745592816</v>
      </c>
      <c r="X22" s="20">
        <v>14.45</v>
      </c>
      <c r="Y22" s="68">
        <f t="shared" si="12"/>
        <v>42.87833827893174</v>
      </c>
      <c r="Z22" s="20"/>
      <c r="AA22" s="68">
        <f t="shared" si="12"/>
      </c>
      <c r="AB22" s="20"/>
      <c r="AC22" s="68">
        <f t="shared" si="12"/>
      </c>
      <c r="AD22" s="20"/>
      <c r="AE22" s="68">
        <f t="shared" si="12"/>
      </c>
      <c r="AG22" s="21" t="str">
        <f t="shared" si="0"/>
        <v>     External base + secondary branch</v>
      </c>
      <c r="AH22" s="10">
        <f t="shared" si="8"/>
        <v>12</v>
      </c>
      <c r="AI22" s="3">
        <f t="shared" si="1"/>
        <v>10.9</v>
      </c>
      <c r="AJ22" s="43" t="str">
        <f t="shared" si="9"/>
        <v>–</v>
      </c>
      <c r="AK22" s="5">
        <f t="shared" si="2"/>
        <v>16.2</v>
      </c>
      <c r="AL22" s="55">
        <f t="shared" si="3"/>
        <v>37.677151745592816</v>
      </c>
      <c r="AM22" s="6" t="str">
        <f t="shared" si="4"/>
        <v>–</v>
      </c>
      <c r="AN22" s="56">
        <f t="shared" si="5"/>
        <v>47.647058823529406</v>
      </c>
      <c r="AO22" s="49">
        <f t="shared" si="13"/>
        <v>14.100000000000001</v>
      </c>
      <c r="AP22" s="7">
        <f t="shared" si="13"/>
        <v>43.65199313318953</v>
      </c>
      <c r="AQ22" s="4">
        <f t="shared" si="7"/>
        <v>1.5548399508396802</v>
      </c>
      <c r="AR22" s="8">
        <f t="shared" si="7"/>
        <v>3.2294208210289352</v>
      </c>
    </row>
    <row r="23" spans="1:44" ht="13.5">
      <c r="A23" s="30" t="s">
        <v>27</v>
      </c>
      <c r="B23" s="20"/>
      <c r="C23" s="68">
        <f t="shared" si="12"/>
      </c>
      <c r="D23" s="20">
        <v>16.44</v>
      </c>
      <c r="E23" s="68">
        <f t="shared" si="12"/>
        <v>46.36209813874789</v>
      </c>
      <c r="F23" s="20">
        <v>15.5</v>
      </c>
      <c r="G23" s="68">
        <f t="shared" si="12"/>
        <v>52.17098619993268</v>
      </c>
      <c r="H23" s="20">
        <v>12.1</v>
      </c>
      <c r="I23" s="68">
        <f t="shared" si="12"/>
        <v>46.28921193573068</v>
      </c>
      <c r="J23" s="20">
        <v>17.3</v>
      </c>
      <c r="K23" s="68">
        <f t="shared" si="12"/>
        <v>50.882352941176464</v>
      </c>
      <c r="L23" s="20"/>
      <c r="M23" s="68">
        <f t="shared" si="12"/>
      </c>
      <c r="N23" s="20">
        <v>15.51</v>
      </c>
      <c r="O23" s="68">
        <f t="shared" si="12"/>
        <v>48.122866894197955</v>
      </c>
      <c r="P23" s="20"/>
      <c r="Q23" s="68">
        <f t="shared" si="12"/>
      </c>
      <c r="R23" s="20">
        <v>16</v>
      </c>
      <c r="S23" s="68">
        <f t="shared" si="12"/>
        <v>51.81347150259068</v>
      </c>
      <c r="T23" s="20">
        <v>14.56</v>
      </c>
      <c r="U23" s="68">
        <f t="shared" si="12"/>
        <v>48.291873963515755</v>
      </c>
      <c r="V23" s="20">
        <v>12.6</v>
      </c>
      <c r="W23" s="68">
        <f t="shared" si="12"/>
        <v>43.553404770134804</v>
      </c>
      <c r="X23" s="20">
        <v>14.7</v>
      </c>
      <c r="Y23" s="68">
        <f t="shared" si="12"/>
        <v>43.62017804154302</v>
      </c>
      <c r="Z23" s="20"/>
      <c r="AA23" s="68">
        <f t="shared" si="12"/>
      </c>
      <c r="AB23" s="20"/>
      <c r="AC23" s="68">
        <f t="shared" si="12"/>
      </c>
      <c r="AD23" s="20"/>
      <c r="AE23" s="68">
        <f t="shared" si="12"/>
      </c>
      <c r="AG23" s="21" t="str">
        <f t="shared" si="0"/>
        <v>     Internal primary branch</v>
      </c>
      <c r="AH23" s="10">
        <f t="shared" si="8"/>
        <v>9</v>
      </c>
      <c r="AI23" s="3">
        <f t="shared" si="1"/>
        <v>12.1</v>
      </c>
      <c r="AJ23" s="43" t="str">
        <f t="shared" si="9"/>
        <v>–</v>
      </c>
      <c r="AK23" s="5">
        <f t="shared" si="2"/>
        <v>17.3</v>
      </c>
      <c r="AL23" s="55">
        <f t="shared" si="3"/>
        <v>43.553404770134804</v>
      </c>
      <c r="AM23" s="6" t="str">
        <f t="shared" si="4"/>
        <v>–</v>
      </c>
      <c r="AN23" s="56">
        <f t="shared" si="5"/>
        <v>52.17098619993268</v>
      </c>
      <c r="AO23" s="49">
        <f t="shared" si="13"/>
        <v>14.967777777777778</v>
      </c>
      <c r="AP23" s="7">
        <f t="shared" si="13"/>
        <v>47.900716043063326</v>
      </c>
      <c r="AQ23" s="4">
        <f t="shared" si="7"/>
        <v>1.7072622658643894</v>
      </c>
      <c r="AR23" s="8">
        <f t="shared" si="7"/>
        <v>3.256220739598155</v>
      </c>
    </row>
    <row r="24" spans="1:44" ht="13.5">
      <c r="A24" s="30" t="s">
        <v>28</v>
      </c>
      <c r="B24" s="20">
        <v>13.82</v>
      </c>
      <c r="C24" s="68">
        <f t="shared" si="12"/>
        <v>37.759562841530055</v>
      </c>
      <c r="D24" s="20"/>
      <c r="E24" s="68">
        <f t="shared" si="12"/>
      </c>
      <c r="F24" s="20">
        <v>12.77</v>
      </c>
      <c r="G24" s="68">
        <f t="shared" si="12"/>
        <v>42.982160888589696</v>
      </c>
      <c r="H24" s="20"/>
      <c r="I24" s="68">
        <f t="shared" si="12"/>
      </c>
      <c r="J24" s="20">
        <v>15.3</v>
      </c>
      <c r="K24" s="68">
        <f t="shared" si="12"/>
        <v>45</v>
      </c>
      <c r="L24" s="20">
        <v>14.5</v>
      </c>
      <c r="M24" s="68">
        <f t="shared" si="12"/>
        <v>40.389972144846794</v>
      </c>
      <c r="N24" s="20">
        <v>13.7</v>
      </c>
      <c r="O24" s="68">
        <f t="shared" si="12"/>
        <v>42.50698107353398</v>
      </c>
      <c r="P24" s="20">
        <v>15.05</v>
      </c>
      <c r="Q24" s="68">
        <f t="shared" si="12"/>
        <v>43.75000000000001</v>
      </c>
      <c r="R24" s="20">
        <v>13.8</v>
      </c>
      <c r="S24" s="68">
        <f t="shared" si="12"/>
        <v>44.68911917098446</v>
      </c>
      <c r="T24" s="20">
        <v>11.35</v>
      </c>
      <c r="U24" s="68">
        <f t="shared" si="12"/>
        <v>37.64510779436153</v>
      </c>
      <c r="V24" s="20"/>
      <c r="W24" s="68">
        <f t="shared" si="12"/>
      </c>
      <c r="X24" s="20">
        <v>12.9</v>
      </c>
      <c r="Y24" s="68">
        <f t="shared" si="12"/>
        <v>38.27893175074184</v>
      </c>
      <c r="Z24" s="20"/>
      <c r="AA24" s="68">
        <f t="shared" si="12"/>
      </c>
      <c r="AB24" s="20"/>
      <c r="AC24" s="68">
        <f t="shared" si="12"/>
      </c>
      <c r="AD24" s="20"/>
      <c r="AE24" s="68">
        <f t="shared" si="12"/>
      </c>
      <c r="AG24" s="21" t="str">
        <f t="shared" si="0"/>
        <v>     Internal base + secondary branch</v>
      </c>
      <c r="AH24" s="10">
        <f t="shared" si="8"/>
        <v>9</v>
      </c>
      <c r="AI24" s="3">
        <f t="shared" si="1"/>
        <v>11.35</v>
      </c>
      <c r="AJ24" s="43" t="str">
        <f t="shared" si="9"/>
        <v>–</v>
      </c>
      <c r="AK24" s="5">
        <f t="shared" si="2"/>
        <v>15.3</v>
      </c>
      <c r="AL24" s="55">
        <f t="shared" si="3"/>
        <v>37.64510779436153</v>
      </c>
      <c r="AM24" s="6" t="str">
        <f t="shared" si="4"/>
        <v>–</v>
      </c>
      <c r="AN24" s="56">
        <f t="shared" si="5"/>
        <v>45</v>
      </c>
      <c r="AO24" s="49">
        <f t="shared" si="13"/>
        <v>13.687777777777777</v>
      </c>
      <c r="AP24" s="7">
        <f t="shared" si="13"/>
        <v>41.44464840717649</v>
      </c>
      <c r="AQ24" s="4">
        <f t="shared" si="7"/>
        <v>1.2284622275204253</v>
      </c>
      <c r="AR24" s="8">
        <f t="shared" si="7"/>
        <v>2.981709351164161</v>
      </c>
    </row>
    <row r="25" spans="1:44" ht="13.5">
      <c r="A25" s="30" t="s">
        <v>29</v>
      </c>
      <c r="B25" s="20">
        <v>4.01</v>
      </c>
      <c r="C25" s="68">
        <f t="shared" si="12"/>
        <v>10.956284153005463</v>
      </c>
      <c r="D25" s="20"/>
      <c r="E25" s="68">
        <f t="shared" si="12"/>
      </c>
      <c r="F25" s="20">
        <v>3.9</v>
      </c>
      <c r="G25" s="68">
        <f t="shared" si="12"/>
        <v>13.126893301918546</v>
      </c>
      <c r="H25" s="20">
        <v>2.8</v>
      </c>
      <c r="I25" s="68">
        <f t="shared" si="12"/>
        <v>10.711553175210405</v>
      </c>
      <c r="J25" s="20">
        <v>4.5</v>
      </c>
      <c r="K25" s="68">
        <f t="shared" si="12"/>
        <v>13.23529411764706</v>
      </c>
      <c r="L25" s="20">
        <v>3.9</v>
      </c>
      <c r="M25" s="68">
        <f t="shared" si="12"/>
        <v>10.86350974930362</v>
      </c>
      <c r="N25" s="20"/>
      <c r="O25" s="68">
        <f t="shared" si="12"/>
      </c>
      <c r="P25" s="20"/>
      <c r="Q25" s="68">
        <f t="shared" si="12"/>
      </c>
      <c r="R25" s="20">
        <v>4.9</v>
      </c>
      <c r="S25" s="68">
        <f t="shared" si="12"/>
        <v>15.867875647668395</v>
      </c>
      <c r="T25" s="20">
        <v>4</v>
      </c>
      <c r="U25" s="68">
        <f t="shared" si="12"/>
        <v>13.266998341625207</v>
      </c>
      <c r="V25" s="20"/>
      <c r="W25" s="68">
        <f t="shared" si="12"/>
      </c>
      <c r="X25" s="20"/>
      <c r="Y25" s="68">
        <f t="shared" si="12"/>
      </c>
      <c r="Z25" s="20"/>
      <c r="AA25" s="68">
        <f t="shared" si="12"/>
      </c>
      <c r="AB25" s="20"/>
      <c r="AC25" s="68">
        <f t="shared" si="12"/>
      </c>
      <c r="AD25" s="20"/>
      <c r="AE25" s="68">
        <f t="shared" si="12"/>
      </c>
      <c r="AG25" s="21" t="str">
        <f t="shared" si="0"/>
        <v>     Internal spur</v>
      </c>
      <c r="AH25" s="10">
        <f t="shared" si="8"/>
        <v>7</v>
      </c>
      <c r="AI25" s="3">
        <f t="shared" si="1"/>
        <v>2.8</v>
      </c>
      <c r="AJ25" s="43" t="str">
        <f t="shared" si="9"/>
        <v>–</v>
      </c>
      <c r="AK25" s="5">
        <f t="shared" si="2"/>
        <v>4.9</v>
      </c>
      <c r="AL25" s="55">
        <f t="shared" si="3"/>
        <v>10.711553175210405</v>
      </c>
      <c r="AM25" s="6" t="str">
        <f t="shared" si="4"/>
        <v>–</v>
      </c>
      <c r="AN25" s="56">
        <f t="shared" si="5"/>
        <v>15.867875647668395</v>
      </c>
      <c r="AO25" s="49">
        <f t="shared" si="13"/>
        <v>4.001428571428571</v>
      </c>
      <c r="AP25" s="7">
        <f t="shared" si="13"/>
        <v>12.575486926625528</v>
      </c>
      <c r="AQ25" s="4">
        <f t="shared" si="7"/>
        <v>0.6480850914149221</v>
      </c>
      <c r="AR25" s="8">
        <f t="shared" si="7"/>
        <v>1.874581666888063</v>
      </c>
    </row>
    <row r="26" spans="1:44" ht="13.5">
      <c r="A26" s="19" t="s">
        <v>23</v>
      </c>
      <c r="B26" s="31"/>
      <c r="C26" s="69"/>
      <c r="D26" s="31"/>
      <c r="E26" s="69"/>
      <c r="F26" s="31"/>
      <c r="G26" s="69"/>
      <c r="H26" s="31"/>
      <c r="I26" s="69"/>
      <c r="J26" s="31"/>
      <c r="K26" s="69"/>
      <c r="L26" s="31"/>
      <c r="M26" s="69"/>
      <c r="N26" s="31"/>
      <c r="O26" s="69"/>
      <c r="P26" s="31"/>
      <c r="Q26" s="69"/>
      <c r="R26" s="31"/>
      <c r="S26" s="69"/>
      <c r="T26" s="31"/>
      <c r="U26" s="69"/>
      <c r="V26" s="31"/>
      <c r="W26" s="69"/>
      <c r="X26" s="31"/>
      <c r="Y26" s="69"/>
      <c r="Z26" s="31"/>
      <c r="AA26" s="69"/>
      <c r="AB26" s="31"/>
      <c r="AC26" s="69"/>
      <c r="AD26" s="31"/>
      <c r="AE26" s="69"/>
      <c r="AG26" s="21" t="str">
        <f>A26</f>
        <v>Claw 3 lengths</v>
      </c>
      <c r="AH26" s="10"/>
      <c r="AI26" s="3"/>
      <c r="AJ26" s="43"/>
      <c r="AK26" s="5"/>
      <c r="AL26" s="55"/>
      <c r="AM26" s="6"/>
      <c r="AN26" s="56"/>
      <c r="AO26" s="49"/>
      <c r="AP26" s="7"/>
      <c r="AQ26" s="4"/>
      <c r="AR26" s="8"/>
    </row>
    <row r="27" spans="1:44" ht="13.5">
      <c r="A27" s="30" t="s">
        <v>25</v>
      </c>
      <c r="B27" s="20"/>
      <c r="C27" s="68">
        <f aca="true" t="shared" si="14" ref="C27:AE31">IF(AND((B27&gt;0),(B$7&gt;0)),(B27/B$7*100),"")</f>
      </c>
      <c r="D27" s="108">
        <v>16.9</v>
      </c>
      <c r="E27" s="109">
        <f t="shared" si="14"/>
        <v>47.659334461364914</v>
      </c>
      <c r="F27" s="108">
        <v>16.23</v>
      </c>
      <c r="G27" s="109">
        <f t="shared" si="14"/>
        <v>54.62807135644564</v>
      </c>
      <c r="H27" s="108">
        <v>12.4</v>
      </c>
      <c r="I27" s="109">
        <f t="shared" si="14"/>
        <v>47.43687834736037</v>
      </c>
      <c r="J27" s="108">
        <v>18.4</v>
      </c>
      <c r="K27" s="109">
        <f t="shared" si="14"/>
        <v>54.11764705882353</v>
      </c>
      <c r="L27" s="108">
        <v>17.24</v>
      </c>
      <c r="M27" s="109">
        <f t="shared" si="14"/>
        <v>48.02228412256267</v>
      </c>
      <c r="N27" s="108"/>
      <c r="O27" s="109">
        <f t="shared" si="14"/>
      </c>
      <c r="P27" s="108"/>
      <c r="Q27" s="109">
        <f t="shared" si="14"/>
      </c>
      <c r="R27" s="108">
        <v>17.3</v>
      </c>
      <c r="S27" s="109">
        <f t="shared" si="14"/>
        <v>56.023316062176164</v>
      </c>
      <c r="T27" s="108">
        <v>14.66</v>
      </c>
      <c r="U27" s="109">
        <f t="shared" si="14"/>
        <v>48.623548922056386</v>
      </c>
      <c r="V27" s="108">
        <v>13.5</v>
      </c>
      <c r="W27" s="109">
        <f t="shared" si="14"/>
        <v>46.66436225371587</v>
      </c>
      <c r="X27" s="108">
        <v>15.7</v>
      </c>
      <c r="Y27" s="109">
        <f t="shared" si="14"/>
        <v>46.587537091988125</v>
      </c>
      <c r="Z27" s="108"/>
      <c r="AA27" s="68">
        <f t="shared" si="14"/>
      </c>
      <c r="AB27" s="20"/>
      <c r="AC27" s="68">
        <f t="shared" si="14"/>
      </c>
      <c r="AD27" s="20"/>
      <c r="AE27" s="68">
        <f t="shared" si="14"/>
      </c>
      <c r="AG27" s="21" t="str">
        <f t="shared" si="0"/>
        <v>     External primary branch</v>
      </c>
      <c r="AH27" s="10">
        <f t="shared" si="8"/>
        <v>9</v>
      </c>
      <c r="AI27" s="3">
        <f t="shared" si="1"/>
        <v>12.4</v>
      </c>
      <c r="AJ27" s="43" t="str">
        <f t="shared" si="9"/>
        <v>–</v>
      </c>
      <c r="AK27" s="5">
        <f t="shared" si="2"/>
        <v>18.4</v>
      </c>
      <c r="AL27" s="55">
        <f t="shared" si="3"/>
        <v>46.587537091988125</v>
      </c>
      <c r="AM27" s="6" t="str">
        <f t="shared" si="4"/>
        <v>–</v>
      </c>
      <c r="AN27" s="56">
        <f t="shared" si="5"/>
        <v>56.023316062176164</v>
      </c>
      <c r="AO27" s="49">
        <f aca="true" t="shared" si="15" ref="AO27:AP31">IF(SUM(B27,D27,F27,H27,J27,L27,N27,P27,R27,T27,V27,X27,Z27,AB27,AD27)&gt;0,AVERAGE(B27,D27,F27,H27,J27,L27,N27,P27,R27,T27,V27,X27,Z27,AB27,AD27),"?")</f>
        <v>15.814444444444442</v>
      </c>
      <c r="AP27" s="7">
        <f t="shared" si="15"/>
        <v>49.973664408499296</v>
      </c>
      <c r="AQ27" s="4">
        <f t="shared" si="7"/>
        <v>1.9569179282171745</v>
      </c>
      <c r="AR27" s="8">
        <f t="shared" si="7"/>
        <v>3.7959488899460125</v>
      </c>
    </row>
    <row r="28" spans="1:44" ht="13.5">
      <c r="A28" s="30" t="s">
        <v>26</v>
      </c>
      <c r="B28" s="20"/>
      <c r="C28" s="68">
        <f t="shared" si="14"/>
      </c>
      <c r="D28" s="108">
        <v>14.88</v>
      </c>
      <c r="E28" s="109">
        <f t="shared" si="14"/>
        <v>41.96277495769882</v>
      </c>
      <c r="F28" s="108">
        <v>14.2</v>
      </c>
      <c r="G28" s="109">
        <f t="shared" si="14"/>
        <v>47.79535509929316</v>
      </c>
      <c r="H28" s="108">
        <v>11.41</v>
      </c>
      <c r="I28" s="109">
        <f t="shared" si="14"/>
        <v>43.6495791889824</v>
      </c>
      <c r="J28" s="108">
        <v>14.6</v>
      </c>
      <c r="K28" s="109">
        <f t="shared" si="14"/>
        <v>42.94117647058823</v>
      </c>
      <c r="L28" s="108"/>
      <c r="M28" s="109">
        <f t="shared" si="14"/>
      </c>
      <c r="N28" s="108"/>
      <c r="O28" s="109">
        <f t="shared" si="14"/>
      </c>
      <c r="P28" s="108"/>
      <c r="Q28" s="109">
        <f t="shared" si="14"/>
      </c>
      <c r="R28" s="108">
        <v>14.11</v>
      </c>
      <c r="S28" s="109">
        <f t="shared" si="14"/>
        <v>45.693005181347154</v>
      </c>
      <c r="T28" s="108">
        <v>12.95</v>
      </c>
      <c r="U28" s="109">
        <f t="shared" si="14"/>
        <v>42.95190713101161</v>
      </c>
      <c r="V28" s="108">
        <v>11.8</v>
      </c>
      <c r="W28" s="109">
        <f t="shared" si="14"/>
        <v>40.78810922917387</v>
      </c>
      <c r="X28" s="108">
        <v>13</v>
      </c>
      <c r="Y28" s="109">
        <f t="shared" si="14"/>
        <v>38.57566765578635</v>
      </c>
      <c r="Z28" s="108"/>
      <c r="AA28" s="68">
        <f t="shared" si="14"/>
      </c>
      <c r="AB28" s="20"/>
      <c r="AC28" s="68">
        <f t="shared" si="14"/>
      </c>
      <c r="AD28" s="20"/>
      <c r="AE28" s="68">
        <f t="shared" si="14"/>
      </c>
      <c r="AG28" s="21" t="str">
        <f t="shared" si="0"/>
        <v>     External base + secondary branch</v>
      </c>
      <c r="AH28" s="10">
        <f t="shared" si="8"/>
        <v>8</v>
      </c>
      <c r="AI28" s="3">
        <f t="shared" si="1"/>
        <v>11.41</v>
      </c>
      <c r="AJ28" s="43" t="str">
        <f t="shared" si="9"/>
        <v>–</v>
      </c>
      <c r="AK28" s="5">
        <f t="shared" si="2"/>
        <v>14.88</v>
      </c>
      <c r="AL28" s="55">
        <f t="shared" si="3"/>
        <v>38.57566765578635</v>
      </c>
      <c r="AM28" s="6" t="str">
        <f t="shared" si="4"/>
        <v>–</v>
      </c>
      <c r="AN28" s="56">
        <f t="shared" si="5"/>
        <v>47.79535509929316</v>
      </c>
      <c r="AO28" s="49">
        <f t="shared" si="15"/>
        <v>13.368749999999999</v>
      </c>
      <c r="AP28" s="7">
        <f t="shared" si="15"/>
        <v>43.0446968642352</v>
      </c>
      <c r="AQ28" s="4">
        <f t="shared" si="7"/>
        <v>1.2900325300438855</v>
      </c>
      <c r="AR28" s="8">
        <f t="shared" si="7"/>
        <v>2.8335355117544903</v>
      </c>
    </row>
    <row r="29" spans="1:44" ht="13.5">
      <c r="A29" s="30" t="s">
        <v>27</v>
      </c>
      <c r="B29" s="20"/>
      <c r="C29" s="68">
        <f t="shared" si="14"/>
      </c>
      <c r="D29" s="108">
        <v>15.39</v>
      </c>
      <c r="E29" s="109">
        <f t="shared" si="14"/>
        <v>43.401015228426395</v>
      </c>
      <c r="F29" s="108">
        <v>15.7</v>
      </c>
      <c r="G29" s="109">
        <f t="shared" si="14"/>
        <v>52.844160215415684</v>
      </c>
      <c r="H29" s="108">
        <v>11.71</v>
      </c>
      <c r="I29" s="109">
        <f t="shared" si="14"/>
        <v>44.79724560061209</v>
      </c>
      <c r="J29" s="108"/>
      <c r="K29" s="109">
        <f t="shared" si="14"/>
      </c>
      <c r="L29" s="108">
        <v>16.26</v>
      </c>
      <c r="M29" s="109">
        <f t="shared" si="14"/>
        <v>45.292479108635106</v>
      </c>
      <c r="N29" s="108"/>
      <c r="O29" s="109">
        <f t="shared" si="14"/>
      </c>
      <c r="P29" s="108">
        <v>16.78</v>
      </c>
      <c r="Q29" s="109">
        <f t="shared" si="14"/>
        <v>48.77906976744187</v>
      </c>
      <c r="R29" s="108">
        <v>16.15</v>
      </c>
      <c r="S29" s="109">
        <f t="shared" si="14"/>
        <v>52.299222797927456</v>
      </c>
      <c r="T29" s="108">
        <v>13.99</v>
      </c>
      <c r="U29" s="109">
        <f t="shared" si="14"/>
        <v>46.401326699834165</v>
      </c>
      <c r="V29" s="108">
        <v>12.38</v>
      </c>
      <c r="W29" s="109">
        <f t="shared" si="14"/>
        <v>42.792948496370556</v>
      </c>
      <c r="X29" s="108">
        <v>14.45</v>
      </c>
      <c r="Y29" s="109">
        <f t="shared" si="14"/>
        <v>42.87833827893174</v>
      </c>
      <c r="Z29" s="108"/>
      <c r="AA29" s="68">
        <f t="shared" si="14"/>
      </c>
      <c r="AB29" s="20"/>
      <c r="AC29" s="68">
        <f t="shared" si="14"/>
      </c>
      <c r="AD29" s="20"/>
      <c r="AE29" s="68">
        <f t="shared" si="14"/>
      </c>
      <c r="AG29" s="21" t="str">
        <f t="shared" si="0"/>
        <v>     Internal primary branch</v>
      </c>
      <c r="AH29" s="10">
        <f t="shared" si="8"/>
        <v>9</v>
      </c>
      <c r="AI29" s="3">
        <f t="shared" si="1"/>
        <v>11.71</v>
      </c>
      <c r="AJ29" s="43" t="str">
        <f t="shared" si="9"/>
        <v>–</v>
      </c>
      <c r="AK29" s="5">
        <f t="shared" si="2"/>
        <v>16.78</v>
      </c>
      <c r="AL29" s="55">
        <f t="shared" si="3"/>
        <v>42.792948496370556</v>
      </c>
      <c r="AM29" s="6" t="str">
        <f t="shared" si="4"/>
        <v>–</v>
      </c>
      <c r="AN29" s="56">
        <f t="shared" si="5"/>
        <v>52.844160215415684</v>
      </c>
      <c r="AO29" s="49">
        <f t="shared" si="15"/>
        <v>14.756666666666668</v>
      </c>
      <c r="AP29" s="7">
        <f t="shared" si="15"/>
        <v>46.60953402151056</v>
      </c>
      <c r="AQ29" s="4">
        <f t="shared" si="7"/>
        <v>1.7747816767140725</v>
      </c>
      <c r="AR29" s="8">
        <f t="shared" si="7"/>
        <v>3.8696757025243484</v>
      </c>
    </row>
    <row r="30" spans="1:44" ht="13.5">
      <c r="A30" s="30" t="s">
        <v>28</v>
      </c>
      <c r="B30" s="20"/>
      <c r="C30" s="68">
        <f t="shared" si="14"/>
      </c>
      <c r="D30" s="108">
        <v>13.07</v>
      </c>
      <c r="E30" s="109">
        <f t="shared" si="14"/>
        <v>36.858432036097014</v>
      </c>
      <c r="F30" s="108">
        <v>13.07</v>
      </c>
      <c r="G30" s="109">
        <f t="shared" si="14"/>
        <v>43.9919219118142</v>
      </c>
      <c r="H30" s="108"/>
      <c r="I30" s="109">
        <f t="shared" si="14"/>
      </c>
      <c r="J30" s="108"/>
      <c r="K30" s="109">
        <f t="shared" si="14"/>
      </c>
      <c r="L30" s="108">
        <v>13</v>
      </c>
      <c r="M30" s="109">
        <f t="shared" si="14"/>
        <v>36.211699164345404</v>
      </c>
      <c r="N30" s="108">
        <v>13.2</v>
      </c>
      <c r="O30" s="109">
        <f t="shared" si="14"/>
        <v>40.95563139931741</v>
      </c>
      <c r="P30" s="108">
        <v>14.5</v>
      </c>
      <c r="Q30" s="109">
        <f t="shared" si="14"/>
        <v>42.151162790697676</v>
      </c>
      <c r="R30" s="108">
        <v>13.23</v>
      </c>
      <c r="S30" s="109">
        <f t="shared" si="14"/>
        <v>42.84326424870466</v>
      </c>
      <c r="T30" s="108">
        <v>11.85</v>
      </c>
      <c r="U30" s="109">
        <f t="shared" si="14"/>
        <v>39.30348258706468</v>
      </c>
      <c r="V30" s="108"/>
      <c r="W30" s="109">
        <f t="shared" si="14"/>
      </c>
      <c r="X30" s="108">
        <v>11.9</v>
      </c>
      <c r="Y30" s="109">
        <f t="shared" si="14"/>
        <v>35.311572700296736</v>
      </c>
      <c r="Z30" s="108"/>
      <c r="AA30" s="68">
        <f t="shared" si="14"/>
      </c>
      <c r="AB30" s="20"/>
      <c r="AC30" s="68">
        <f t="shared" si="14"/>
      </c>
      <c r="AD30" s="20"/>
      <c r="AE30" s="68">
        <f t="shared" si="14"/>
      </c>
      <c r="AG30" s="21" t="str">
        <f t="shared" si="0"/>
        <v>     Internal base + secondary branch</v>
      </c>
      <c r="AH30" s="10">
        <f t="shared" si="8"/>
        <v>8</v>
      </c>
      <c r="AI30" s="3">
        <f t="shared" si="1"/>
        <v>11.85</v>
      </c>
      <c r="AJ30" s="43" t="str">
        <f t="shared" si="9"/>
        <v>–</v>
      </c>
      <c r="AK30" s="5">
        <f t="shared" si="2"/>
        <v>14.5</v>
      </c>
      <c r="AL30" s="55">
        <f t="shared" si="3"/>
        <v>35.311572700296736</v>
      </c>
      <c r="AM30" s="6" t="str">
        <f t="shared" si="4"/>
        <v>–</v>
      </c>
      <c r="AN30" s="56">
        <f t="shared" si="5"/>
        <v>43.9919219118142</v>
      </c>
      <c r="AO30" s="49">
        <f t="shared" si="15"/>
        <v>12.977500000000001</v>
      </c>
      <c r="AP30" s="7">
        <f t="shared" si="15"/>
        <v>39.70339585479222</v>
      </c>
      <c r="AQ30" s="4">
        <f t="shared" si="7"/>
        <v>0.8350491858909527</v>
      </c>
      <c r="AR30" s="8">
        <f t="shared" si="7"/>
        <v>3.2851112669601648</v>
      </c>
    </row>
    <row r="31" spans="1:44" ht="13.5">
      <c r="A31" s="30" t="s">
        <v>29</v>
      </c>
      <c r="B31" s="20"/>
      <c r="C31" s="68">
        <f t="shared" si="14"/>
      </c>
      <c r="D31" s="108">
        <v>3.99</v>
      </c>
      <c r="E31" s="109">
        <f t="shared" si="14"/>
        <v>11.252115059221659</v>
      </c>
      <c r="F31" s="108">
        <v>4.03</v>
      </c>
      <c r="G31" s="109">
        <f t="shared" si="14"/>
        <v>13.564456411982498</v>
      </c>
      <c r="H31" s="108">
        <v>2.96</v>
      </c>
      <c r="I31" s="109">
        <f t="shared" si="14"/>
        <v>11.32364192807957</v>
      </c>
      <c r="J31" s="108">
        <v>4.4</v>
      </c>
      <c r="K31" s="109">
        <f t="shared" si="14"/>
        <v>12.941176470588237</v>
      </c>
      <c r="L31" s="108">
        <v>3.75</v>
      </c>
      <c r="M31" s="109">
        <f t="shared" si="14"/>
        <v>10.445682451253482</v>
      </c>
      <c r="N31" s="108"/>
      <c r="O31" s="109">
        <f t="shared" si="14"/>
      </c>
      <c r="P31" s="108"/>
      <c r="Q31" s="109">
        <f t="shared" si="14"/>
      </c>
      <c r="R31" s="108">
        <v>5</v>
      </c>
      <c r="S31" s="109">
        <f t="shared" si="14"/>
        <v>16.191709844559586</v>
      </c>
      <c r="T31" s="108">
        <v>4</v>
      </c>
      <c r="U31" s="109">
        <f t="shared" si="14"/>
        <v>13.266998341625207</v>
      </c>
      <c r="V31" s="108">
        <v>3</v>
      </c>
      <c r="W31" s="109">
        <f t="shared" si="14"/>
        <v>10.369858278603527</v>
      </c>
      <c r="X31" s="108"/>
      <c r="Y31" s="109">
        <f t="shared" si="14"/>
      </c>
      <c r="Z31" s="108"/>
      <c r="AA31" s="68">
        <f t="shared" si="14"/>
      </c>
      <c r="AB31" s="20"/>
      <c r="AC31" s="68">
        <f t="shared" si="14"/>
      </c>
      <c r="AD31" s="20"/>
      <c r="AE31" s="68">
        <f t="shared" si="14"/>
      </c>
      <c r="AG31" s="21" t="str">
        <f t="shared" si="0"/>
        <v>     Internal spur</v>
      </c>
      <c r="AH31" s="10">
        <f t="shared" si="8"/>
        <v>8</v>
      </c>
      <c r="AI31" s="3">
        <f t="shared" si="1"/>
        <v>2.96</v>
      </c>
      <c r="AJ31" s="43" t="str">
        <f t="shared" si="9"/>
        <v>–</v>
      </c>
      <c r="AK31" s="5">
        <f t="shared" si="2"/>
        <v>5</v>
      </c>
      <c r="AL31" s="55">
        <f t="shared" si="3"/>
        <v>10.369858278603527</v>
      </c>
      <c r="AM31" s="6" t="str">
        <f t="shared" si="4"/>
        <v>–</v>
      </c>
      <c r="AN31" s="56">
        <f t="shared" si="5"/>
        <v>16.191709844559586</v>
      </c>
      <c r="AO31" s="49">
        <f t="shared" si="15"/>
        <v>3.8912500000000003</v>
      </c>
      <c r="AP31" s="7">
        <f t="shared" si="15"/>
        <v>12.419454848239221</v>
      </c>
      <c r="AQ31" s="4">
        <f t="shared" si="7"/>
        <v>0.6772304418944628</v>
      </c>
      <c r="AR31" s="8">
        <f t="shared" si="7"/>
        <v>1.9709160841389648</v>
      </c>
    </row>
    <row r="32" spans="1:44" ht="13.5">
      <c r="A32" s="19" t="s">
        <v>24</v>
      </c>
      <c r="B32" s="31"/>
      <c r="C32" s="69"/>
      <c r="D32" s="31"/>
      <c r="E32" s="69"/>
      <c r="F32" s="31"/>
      <c r="G32" s="69"/>
      <c r="H32" s="31"/>
      <c r="I32" s="69"/>
      <c r="J32" s="31"/>
      <c r="K32" s="69"/>
      <c r="L32" s="31"/>
      <c r="M32" s="69"/>
      <c r="N32" s="31"/>
      <c r="O32" s="69"/>
      <c r="P32" s="31"/>
      <c r="Q32" s="69"/>
      <c r="R32" s="31"/>
      <c r="S32" s="69"/>
      <c r="T32" s="31"/>
      <c r="U32" s="69"/>
      <c r="V32" s="31"/>
      <c r="W32" s="69"/>
      <c r="X32" s="31"/>
      <c r="Y32" s="69"/>
      <c r="Z32" s="31"/>
      <c r="AA32" s="69"/>
      <c r="AB32" s="31"/>
      <c r="AC32" s="69"/>
      <c r="AD32" s="31"/>
      <c r="AE32" s="69"/>
      <c r="AG32" s="21" t="str">
        <f t="shared" si="0"/>
        <v>Claw 4 lengths</v>
      </c>
      <c r="AH32" s="10"/>
      <c r="AI32" s="3"/>
      <c r="AJ32" s="43"/>
      <c r="AK32" s="5"/>
      <c r="AL32" s="55"/>
      <c r="AM32" s="6"/>
      <c r="AN32" s="56"/>
      <c r="AO32" s="49"/>
      <c r="AP32" s="7"/>
      <c r="AQ32" s="4"/>
      <c r="AR32" s="8"/>
    </row>
    <row r="33" spans="1:44" ht="13.5">
      <c r="A33" s="30" t="s">
        <v>30</v>
      </c>
      <c r="B33" s="20">
        <v>21.7</v>
      </c>
      <c r="C33" s="68">
        <f aca="true" t="shared" si="16" ref="C33:AE37">IF(AND((B33&gt;0),(B$7&gt;0)),(B33/B$7*100),"")</f>
        <v>59.2896174863388</v>
      </c>
      <c r="D33" s="20">
        <v>22.81</v>
      </c>
      <c r="E33" s="68">
        <f t="shared" si="16"/>
        <v>64.32600112803158</v>
      </c>
      <c r="F33" s="20">
        <v>20</v>
      </c>
      <c r="G33" s="68">
        <f t="shared" si="16"/>
        <v>67.31740154830024</v>
      </c>
      <c r="H33" s="108">
        <v>16.27</v>
      </c>
      <c r="I33" s="109">
        <f t="shared" si="16"/>
        <v>62.24177505738332</v>
      </c>
      <c r="J33" s="108"/>
      <c r="K33" s="109">
        <f t="shared" si="16"/>
      </c>
      <c r="L33" s="108">
        <v>21.3</v>
      </c>
      <c r="M33" s="109">
        <f t="shared" si="16"/>
        <v>59.33147632311978</v>
      </c>
      <c r="N33" s="108">
        <v>20</v>
      </c>
      <c r="O33" s="109">
        <f t="shared" si="16"/>
        <v>62.05398696866274</v>
      </c>
      <c r="P33" s="108">
        <v>21</v>
      </c>
      <c r="Q33" s="109">
        <f t="shared" si="16"/>
        <v>61.04651162790697</v>
      </c>
      <c r="R33" s="108">
        <v>20.44</v>
      </c>
      <c r="S33" s="109">
        <f t="shared" si="16"/>
        <v>66.19170984455958</v>
      </c>
      <c r="T33" s="108">
        <v>18</v>
      </c>
      <c r="U33" s="109">
        <f t="shared" si="16"/>
        <v>59.70149253731344</v>
      </c>
      <c r="V33" s="108">
        <v>16.8</v>
      </c>
      <c r="W33" s="109">
        <f t="shared" si="16"/>
        <v>58.07120636017975</v>
      </c>
      <c r="X33" s="108">
        <v>19.6</v>
      </c>
      <c r="Y33" s="109">
        <f t="shared" si="16"/>
        <v>58.160237388724035</v>
      </c>
      <c r="Z33" s="108"/>
      <c r="AA33" s="109">
        <f t="shared" si="16"/>
      </c>
      <c r="AB33" s="108"/>
      <c r="AC33" s="68">
        <f t="shared" si="16"/>
      </c>
      <c r="AD33" s="20"/>
      <c r="AE33" s="68">
        <f t="shared" si="16"/>
      </c>
      <c r="AG33" s="21" t="str">
        <f t="shared" si="0"/>
        <v>     Anterior primary branch</v>
      </c>
      <c r="AH33" s="10">
        <f t="shared" si="8"/>
        <v>11</v>
      </c>
      <c r="AI33" s="3">
        <f t="shared" si="1"/>
        <v>16.27</v>
      </c>
      <c r="AJ33" s="43" t="str">
        <f t="shared" si="9"/>
        <v>–</v>
      </c>
      <c r="AK33" s="5">
        <f t="shared" si="2"/>
        <v>22.81</v>
      </c>
      <c r="AL33" s="55">
        <f t="shared" si="3"/>
        <v>58.07120636017975</v>
      </c>
      <c r="AM33" s="6" t="str">
        <f t="shared" si="4"/>
        <v>–</v>
      </c>
      <c r="AN33" s="56">
        <f t="shared" si="5"/>
        <v>67.31740154830024</v>
      </c>
      <c r="AO33" s="49">
        <f aca="true" t="shared" si="17" ref="AO33:AP37">IF(SUM(B33,D33,F33,H33,J33,L33,N33,P33,R33,T33,V33,X33,Z33,AB33,AD33)&gt;0,AVERAGE(B33,D33,F33,H33,J33,L33,N33,P33,R33,T33,V33,X33,Z33,AB33,AD33),"?")</f>
        <v>19.81090909090909</v>
      </c>
      <c r="AP33" s="7">
        <f t="shared" si="17"/>
        <v>61.611946933683654</v>
      </c>
      <c r="AQ33" s="4">
        <f t="shared" si="7"/>
        <v>2.0393452603492843</v>
      </c>
      <c r="AR33" s="8">
        <f t="shared" si="7"/>
        <v>3.1701588233394733</v>
      </c>
    </row>
    <row r="34" spans="1:44" ht="13.5">
      <c r="A34" s="30" t="s">
        <v>31</v>
      </c>
      <c r="B34" s="20">
        <v>17.06</v>
      </c>
      <c r="C34" s="68">
        <f t="shared" si="16"/>
        <v>46.612021857923494</v>
      </c>
      <c r="D34" s="20">
        <v>16.31</v>
      </c>
      <c r="E34" s="68">
        <f t="shared" si="16"/>
        <v>45.99548787366046</v>
      </c>
      <c r="F34" s="20">
        <v>15.02</v>
      </c>
      <c r="G34" s="68">
        <f t="shared" si="16"/>
        <v>50.555368562773474</v>
      </c>
      <c r="H34" s="108">
        <v>11.76</v>
      </c>
      <c r="I34" s="109">
        <f t="shared" si="16"/>
        <v>44.9885233358837</v>
      </c>
      <c r="J34" s="108"/>
      <c r="K34" s="109">
        <f t="shared" si="16"/>
      </c>
      <c r="L34" s="108">
        <v>15.6</v>
      </c>
      <c r="M34" s="109">
        <f t="shared" si="16"/>
        <v>43.45403899721448</v>
      </c>
      <c r="N34" s="108">
        <v>15.7</v>
      </c>
      <c r="O34" s="109">
        <f t="shared" si="16"/>
        <v>48.71237977040025</v>
      </c>
      <c r="P34" s="108">
        <v>18.02</v>
      </c>
      <c r="Q34" s="109">
        <f t="shared" si="16"/>
        <v>52.383720930232556</v>
      </c>
      <c r="R34" s="108">
        <v>14.66</v>
      </c>
      <c r="S34" s="109">
        <f t="shared" si="16"/>
        <v>47.47409326424871</v>
      </c>
      <c r="T34" s="108">
        <v>14.55</v>
      </c>
      <c r="U34" s="109">
        <f t="shared" si="16"/>
        <v>48.258706467661696</v>
      </c>
      <c r="V34" s="108">
        <v>12.3</v>
      </c>
      <c r="W34" s="109">
        <f t="shared" si="16"/>
        <v>42.516418942274456</v>
      </c>
      <c r="X34" s="108">
        <v>14.3</v>
      </c>
      <c r="Y34" s="109">
        <f t="shared" si="16"/>
        <v>42.433234421364986</v>
      </c>
      <c r="Z34" s="108"/>
      <c r="AA34" s="109">
        <f t="shared" si="16"/>
      </c>
      <c r="AB34" s="108"/>
      <c r="AC34" s="68">
        <f t="shared" si="16"/>
      </c>
      <c r="AD34" s="20"/>
      <c r="AE34" s="68">
        <f t="shared" si="16"/>
      </c>
      <c r="AG34" s="21" t="str">
        <f t="shared" si="0"/>
        <v>     Anterior base + secondary branch</v>
      </c>
      <c r="AH34" s="10">
        <f t="shared" si="8"/>
        <v>11</v>
      </c>
      <c r="AI34" s="3">
        <f t="shared" si="1"/>
        <v>11.76</v>
      </c>
      <c r="AJ34" s="43" t="str">
        <f t="shared" si="9"/>
        <v>–</v>
      </c>
      <c r="AK34" s="5">
        <f t="shared" si="2"/>
        <v>18.02</v>
      </c>
      <c r="AL34" s="55">
        <f t="shared" si="3"/>
        <v>42.433234421364986</v>
      </c>
      <c r="AM34" s="6" t="str">
        <f t="shared" si="4"/>
        <v>–</v>
      </c>
      <c r="AN34" s="56">
        <f t="shared" si="5"/>
        <v>52.383720930232556</v>
      </c>
      <c r="AO34" s="49">
        <f t="shared" si="17"/>
        <v>15.025454545454549</v>
      </c>
      <c r="AP34" s="7">
        <f t="shared" si="17"/>
        <v>46.67127222033075</v>
      </c>
      <c r="AQ34" s="4">
        <f t="shared" si="7"/>
        <v>1.8579309117206586</v>
      </c>
      <c r="AR34" s="8">
        <f t="shared" si="7"/>
        <v>3.2235859297692335</v>
      </c>
    </row>
    <row r="35" spans="1:44" ht="13.5">
      <c r="A35" s="30" t="s">
        <v>32</v>
      </c>
      <c r="B35" s="20">
        <v>2.5</v>
      </c>
      <c r="C35" s="68">
        <f t="shared" si="16"/>
        <v>6.830601092896174</v>
      </c>
      <c r="D35" s="20">
        <v>2.2</v>
      </c>
      <c r="E35" s="68">
        <f t="shared" si="16"/>
        <v>6.204173716864073</v>
      </c>
      <c r="F35" s="20">
        <v>3.94</v>
      </c>
      <c r="G35" s="68">
        <f t="shared" si="16"/>
        <v>13.261528105015147</v>
      </c>
      <c r="H35" s="108"/>
      <c r="I35" s="109">
        <f t="shared" si="16"/>
      </c>
      <c r="J35" s="108">
        <v>3</v>
      </c>
      <c r="K35" s="109">
        <f t="shared" si="16"/>
        <v>8.823529411764707</v>
      </c>
      <c r="L35" s="108">
        <v>2.2</v>
      </c>
      <c r="M35" s="109">
        <f t="shared" si="16"/>
        <v>6.128133704735377</v>
      </c>
      <c r="N35" s="108"/>
      <c r="O35" s="109">
        <f t="shared" si="16"/>
      </c>
      <c r="P35" s="108"/>
      <c r="Q35" s="109">
        <f t="shared" si="16"/>
      </c>
      <c r="R35" s="108">
        <v>3.6</v>
      </c>
      <c r="S35" s="109">
        <f t="shared" si="16"/>
        <v>11.658031088082902</v>
      </c>
      <c r="T35" s="108">
        <v>2</v>
      </c>
      <c r="U35" s="109">
        <f t="shared" si="16"/>
        <v>6.633499170812604</v>
      </c>
      <c r="V35" s="108">
        <v>2</v>
      </c>
      <c r="W35" s="109">
        <f t="shared" si="16"/>
        <v>6.913238852402351</v>
      </c>
      <c r="X35" s="108"/>
      <c r="Y35" s="109">
        <f t="shared" si="16"/>
      </c>
      <c r="Z35" s="108"/>
      <c r="AA35" s="109">
        <f t="shared" si="16"/>
      </c>
      <c r="AB35" s="108"/>
      <c r="AC35" s="68">
        <f t="shared" si="16"/>
      </c>
      <c r="AD35" s="20"/>
      <c r="AE35" s="68">
        <f t="shared" si="16"/>
      </c>
      <c r="AG35" s="21" t="str">
        <f t="shared" si="0"/>
        <v>     Anterior spur</v>
      </c>
      <c r="AH35" s="10">
        <f t="shared" si="8"/>
        <v>8</v>
      </c>
      <c r="AI35" s="3">
        <f t="shared" si="1"/>
        <v>2</v>
      </c>
      <c r="AJ35" s="43" t="str">
        <f t="shared" si="9"/>
        <v>–</v>
      </c>
      <c r="AK35" s="5">
        <f t="shared" si="2"/>
        <v>3.94</v>
      </c>
      <c r="AL35" s="55">
        <f t="shared" si="3"/>
        <v>6.128133704735377</v>
      </c>
      <c r="AM35" s="6" t="str">
        <f t="shared" si="4"/>
        <v>–</v>
      </c>
      <c r="AN35" s="56">
        <f t="shared" si="5"/>
        <v>13.261528105015147</v>
      </c>
      <c r="AO35" s="49">
        <f t="shared" si="17"/>
        <v>2.68</v>
      </c>
      <c r="AP35" s="7">
        <f t="shared" si="17"/>
        <v>8.306591892821668</v>
      </c>
      <c r="AQ35" s="4">
        <f t="shared" si="7"/>
        <v>0.7516078004613076</v>
      </c>
      <c r="AR35" s="8">
        <f t="shared" si="7"/>
        <v>2.729097836332353</v>
      </c>
    </row>
    <row r="36" spans="1:44" ht="13.5">
      <c r="A36" s="30" t="s">
        <v>33</v>
      </c>
      <c r="B36" s="20">
        <v>22.4</v>
      </c>
      <c r="C36" s="68">
        <f t="shared" si="16"/>
        <v>61.20218579234972</v>
      </c>
      <c r="D36" s="20">
        <v>21.91</v>
      </c>
      <c r="E36" s="68">
        <f t="shared" si="16"/>
        <v>61.78793006204174</v>
      </c>
      <c r="F36" s="20">
        <v>20.81</v>
      </c>
      <c r="G36" s="68">
        <f t="shared" si="16"/>
        <v>70.04375631100639</v>
      </c>
      <c r="H36" s="108">
        <v>17.71</v>
      </c>
      <c r="I36" s="109">
        <f t="shared" si="16"/>
        <v>67.75057383320582</v>
      </c>
      <c r="J36" s="108"/>
      <c r="K36" s="109">
        <f t="shared" si="16"/>
      </c>
      <c r="L36" s="108">
        <v>22.9</v>
      </c>
      <c r="M36" s="109">
        <f t="shared" si="16"/>
        <v>63.788300835654596</v>
      </c>
      <c r="N36" s="108"/>
      <c r="O36" s="109">
        <f t="shared" si="16"/>
      </c>
      <c r="P36" s="108">
        <v>23</v>
      </c>
      <c r="Q36" s="109">
        <f t="shared" si="16"/>
        <v>66.86046511627907</v>
      </c>
      <c r="R36" s="108">
        <v>21.4</v>
      </c>
      <c r="S36" s="109">
        <f t="shared" si="16"/>
        <v>69.30051813471503</v>
      </c>
      <c r="T36" s="108">
        <v>19.2</v>
      </c>
      <c r="U36" s="109">
        <f t="shared" si="16"/>
        <v>63.681592039801</v>
      </c>
      <c r="V36" s="108">
        <v>17.8</v>
      </c>
      <c r="W36" s="109">
        <f t="shared" si="16"/>
        <v>61.527825786380916</v>
      </c>
      <c r="X36" s="108">
        <v>20.6</v>
      </c>
      <c r="Y36" s="109">
        <f t="shared" si="16"/>
        <v>61.12759643916914</v>
      </c>
      <c r="Z36" s="108"/>
      <c r="AA36" s="109">
        <f t="shared" si="16"/>
      </c>
      <c r="AB36" s="108"/>
      <c r="AC36" s="68">
        <f t="shared" si="16"/>
      </c>
      <c r="AD36" s="20"/>
      <c r="AE36" s="68">
        <f t="shared" si="16"/>
      </c>
      <c r="AG36" s="21" t="str">
        <f t="shared" si="0"/>
        <v>     Posterior primary branch</v>
      </c>
      <c r="AH36" s="10">
        <f t="shared" si="8"/>
        <v>10</v>
      </c>
      <c r="AI36" s="3">
        <f t="shared" si="1"/>
        <v>17.71</v>
      </c>
      <c r="AJ36" s="43" t="str">
        <f t="shared" si="9"/>
        <v>–</v>
      </c>
      <c r="AK36" s="5">
        <f t="shared" si="2"/>
        <v>23</v>
      </c>
      <c r="AL36" s="55">
        <f t="shared" si="3"/>
        <v>61.12759643916914</v>
      </c>
      <c r="AM36" s="6" t="str">
        <f t="shared" si="4"/>
        <v>–</v>
      </c>
      <c r="AN36" s="56">
        <f t="shared" si="5"/>
        <v>70.04375631100639</v>
      </c>
      <c r="AO36" s="49">
        <f t="shared" si="17"/>
        <v>20.773000000000003</v>
      </c>
      <c r="AP36" s="7">
        <f t="shared" si="17"/>
        <v>64.70707443506033</v>
      </c>
      <c r="AQ36" s="4">
        <f t="shared" si="7"/>
        <v>1.959110058731316</v>
      </c>
      <c r="AR36" s="8">
        <f t="shared" si="7"/>
        <v>3.481723240499343</v>
      </c>
    </row>
    <row r="37" spans="1:44" ht="15" thickBot="1">
      <c r="A37" s="30" t="s">
        <v>34</v>
      </c>
      <c r="B37" s="20">
        <v>16.41</v>
      </c>
      <c r="C37" s="68">
        <f t="shared" si="16"/>
        <v>44.83606557377049</v>
      </c>
      <c r="D37" s="20">
        <v>17.49</v>
      </c>
      <c r="E37" s="68">
        <f t="shared" si="16"/>
        <v>49.32318104906937</v>
      </c>
      <c r="F37" s="20">
        <v>15.12</v>
      </c>
      <c r="G37" s="68">
        <f t="shared" si="16"/>
        <v>50.89195557051498</v>
      </c>
      <c r="H37" s="108">
        <v>12.81</v>
      </c>
      <c r="I37" s="109">
        <f t="shared" si="16"/>
        <v>49.005355776587606</v>
      </c>
      <c r="J37" s="108">
        <v>18</v>
      </c>
      <c r="K37" s="109">
        <f t="shared" si="16"/>
        <v>52.94117647058824</v>
      </c>
      <c r="L37" s="108">
        <v>17.17</v>
      </c>
      <c r="M37" s="109">
        <f t="shared" si="16"/>
        <v>47.827298050139284</v>
      </c>
      <c r="N37" s="108">
        <v>17.2</v>
      </c>
      <c r="O37" s="109">
        <f t="shared" si="16"/>
        <v>53.366428793049955</v>
      </c>
      <c r="P37" s="108">
        <v>18.07</v>
      </c>
      <c r="Q37" s="109">
        <f t="shared" si="16"/>
        <v>52.52906976744186</v>
      </c>
      <c r="R37" s="108">
        <v>15.45</v>
      </c>
      <c r="S37" s="109">
        <f t="shared" si="16"/>
        <v>50.03238341968912</v>
      </c>
      <c r="T37" s="108">
        <v>15.4</v>
      </c>
      <c r="U37" s="109">
        <f t="shared" si="16"/>
        <v>51.07794361525705</v>
      </c>
      <c r="V37" s="108">
        <v>13</v>
      </c>
      <c r="W37" s="109">
        <f t="shared" si="16"/>
        <v>44.93605254061528</v>
      </c>
      <c r="X37" s="108">
        <v>14.9</v>
      </c>
      <c r="Y37" s="109">
        <f t="shared" si="16"/>
        <v>44.21364985163205</v>
      </c>
      <c r="Z37" s="108"/>
      <c r="AA37" s="109">
        <f t="shared" si="16"/>
      </c>
      <c r="AB37" s="108"/>
      <c r="AC37" s="68">
        <f t="shared" si="16"/>
      </c>
      <c r="AD37" s="20"/>
      <c r="AE37" s="68">
        <f t="shared" si="16"/>
      </c>
      <c r="AG37" s="23" t="str">
        <f t="shared" si="0"/>
        <v>     Posterior base + secondary branch</v>
      </c>
      <c r="AH37" s="24">
        <f t="shared" si="8"/>
        <v>12</v>
      </c>
      <c r="AI37" s="11">
        <f t="shared" si="1"/>
        <v>12.81</v>
      </c>
      <c r="AJ37" s="50" t="str">
        <f t="shared" si="9"/>
        <v>–</v>
      </c>
      <c r="AK37" s="13">
        <f t="shared" si="2"/>
        <v>18.07</v>
      </c>
      <c r="AL37" s="104">
        <f t="shared" si="3"/>
        <v>44.21364985163205</v>
      </c>
      <c r="AM37" s="105" t="str">
        <f t="shared" si="4"/>
        <v>–</v>
      </c>
      <c r="AN37" s="106">
        <f t="shared" si="5"/>
        <v>53.366428793049955</v>
      </c>
      <c r="AO37" s="58">
        <f t="shared" si="17"/>
        <v>15.918333333333335</v>
      </c>
      <c r="AP37" s="59">
        <f t="shared" si="17"/>
        <v>49.24838003986293</v>
      </c>
      <c r="AQ37" s="12">
        <f t="shared" si="7"/>
        <v>1.7894886691369842</v>
      </c>
      <c r="AR37" s="14">
        <f t="shared" si="7"/>
        <v>3.212456243547294</v>
      </c>
    </row>
    <row r="38" spans="1:44" ht="13.5">
      <c r="A38" s="25" t="s">
        <v>3</v>
      </c>
      <c r="B38" s="129">
        <v>1</v>
      </c>
      <c r="C38" s="129"/>
      <c r="D38" s="129">
        <v>0</v>
      </c>
      <c r="E38" s="129"/>
      <c r="F38" s="129">
        <v>1</v>
      </c>
      <c r="G38" s="129"/>
      <c r="H38" s="129">
        <v>0</v>
      </c>
      <c r="I38" s="129"/>
      <c r="J38" s="129">
        <v>0</v>
      </c>
      <c r="K38" s="129"/>
      <c r="L38" s="129">
        <v>0</v>
      </c>
      <c r="M38" s="129"/>
      <c r="N38" s="129">
        <v>1</v>
      </c>
      <c r="O38" s="129"/>
      <c r="P38" s="129">
        <v>1</v>
      </c>
      <c r="Q38" s="129"/>
      <c r="R38" s="129">
        <v>1</v>
      </c>
      <c r="S38" s="129"/>
      <c r="T38" s="129">
        <v>1</v>
      </c>
      <c r="U38" s="129"/>
      <c r="V38" s="129">
        <v>0</v>
      </c>
      <c r="W38" s="129"/>
      <c r="X38" s="129">
        <v>0</v>
      </c>
      <c r="Y38" s="129"/>
      <c r="Z38" s="129">
        <v>1</v>
      </c>
      <c r="AA38" s="129"/>
      <c r="AB38" s="129">
        <v>1</v>
      </c>
      <c r="AC38" s="129"/>
      <c r="AD38" s="129">
        <v>1</v>
      </c>
      <c r="AE38" s="129"/>
      <c r="AH38" s="9"/>
      <c r="AI38" s="4"/>
      <c r="AJ38" s="4"/>
      <c r="AK38" s="4"/>
      <c r="AL38" s="6"/>
      <c r="AM38" s="6"/>
      <c r="AN38" s="6"/>
      <c r="AO38" s="60">
        <f>IF(SUM(B38,D38,F38,H38,J38,L38,N38,P38,R38,T38,V38,X38,Z38,AB38,AD38)&gt;0,AVERAGE(B38,D38,F38,H38,J38,L38,N38,P38,R38,T38,V38,X38,Z38,AB38,AD38),"?")</f>
        <v>0.6</v>
      </c>
      <c r="AP38" s="6"/>
      <c r="AQ38" s="4"/>
      <c r="AR38" s="6"/>
    </row>
    <row r="39" spans="34:44" ht="13.5">
      <c r="AH39" s="9"/>
      <c r="AI39" s="4"/>
      <c r="AJ39" s="4"/>
      <c r="AK39" s="4"/>
      <c r="AL39" s="6"/>
      <c r="AM39" s="6"/>
      <c r="AN39" s="6"/>
      <c r="AO39" s="4"/>
      <c r="AP39" s="6"/>
      <c r="AQ39" s="4"/>
      <c r="AR39" s="6"/>
    </row>
    <row r="40" spans="34:44" ht="13.5">
      <c r="AH40" s="9"/>
      <c r="AI40" s="4"/>
      <c r="AJ40" s="4"/>
      <c r="AK40" s="4"/>
      <c r="AL40" s="6"/>
      <c r="AM40" s="6"/>
      <c r="AN40" s="6"/>
      <c r="AO40" s="4"/>
      <c r="AP40" s="6"/>
      <c r="AQ40" s="4"/>
      <c r="AR40" s="6"/>
    </row>
    <row r="41" spans="34:44" ht="13.5">
      <c r="AH41" s="9"/>
      <c r="AI41" s="4"/>
      <c r="AJ41" s="4"/>
      <c r="AK41" s="4"/>
      <c r="AL41" s="6"/>
      <c r="AM41" s="6"/>
      <c r="AN41" s="6"/>
      <c r="AO41" s="4"/>
      <c r="AP41" s="6"/>
      <c r="AQ41" s="4"/>
      <c r="AR41" s="6"/>
    </row>
    <row r="42" spans="34:44" ht="13.5">
      <c r="AH42" s="9"/>
      <c r="AI42" s="4"/>
      <c r="AJ42" s="4"/>
      <c r="AK42" s="4"/>
      <c r="AL42" s="6"/>
      <c r="AM42" s="6"/>
      <c r="AN42" s="6"/>
      <c r="AO42" s="4"/>
      <c r="AP42" s="6"/>
      <c r="AQ42" s="4"/>
      <c r="AR42" s="6"/>
    </row>
    <row r="43" spans="34:44" ht="13.5">
      <c r="AH43" s="9"/>
      <c r="AI43" s="4"/>
      <c r="AJ43" s="4"/>
      <c r="AK43" s="4"/>
      <c r="AL43" s="6"/>
      <c r="AM43" s="6"/>
      <c r="AN43" s="6"/>
      <c r="AO43" s="4"/>
      <c r="AP43" s="6"/>
      <c r="AQ43" s="4"/>
      <c r="AR43" s="6"/>
    </row>
    <row r="44" spans="34:44" ht="13.5">
      <c r="AH44" s="9"/>
      <c r="AI44" s="4"/>
      <c r="AJ44" s="4"/>
      <c r="AK44" s="4"/>
      <c r="AL44" s="6"/>
      <c r="AM44" s="6"/>
      <c r="AN44" s="6"/>
      <c r="AO44" s="4"/>
      <c r="AP44" s="6"/>
      <c r="AQ44" s="4"/>
      <c r="AR44" s="6"/>
    </row>
    <row r="45" spans="34:44" ht="13.5">
      <c r="AH45" s="9"/>
      <c r="AI45" s="4"/>
      <c r="AJ45" s="4"/>
      <c r="AK45" s="4"/>
      <c r="AL45" s="6"/>
      <c r="AM45" s="6"/>
      <c r="AN45" s="6"/>
      <c r="AO45" s="4"/>
      <c r="AP45" s="6"/>
      <c r="AQ45" s="4"/>
      <c r="AR45" s="6"/>
    </row>
    <row r="46" spans="34:44" ht="13.5">
      <c r="AH46" s="9"/>
      <c r="AI46" s="4"/>
      <c r="AJ46" s="4"/>
      <c r="AK46" s="4"/>
      <c r="AL46" s="6"/>
      <c r="AM46" s="6"/>
      <c r="AN46" s="6"/>
      <c r="AO46" s="4"/>
      <c r="AP46" s="6"/>
      <c r="AQ46" s="4"/>
      <c r="AR46" s="6"/>
    </row>
    <row r="47" spans="34:44" ht="13.5">
      <c r="AH47" s="9"/>
      <c r="AI47" s="4"/>
      <c r="AJ47" s="4"/>
      <c r="AK47" s="4"/>
      <c r="AL47" s="6"/>
      <c r="AM47" s="6"/>
      <c r="AN47" s="6"/>
      <c r="AO47" s="4"/>
      <c r="AP47" s="6"/>
      <c r="AQ47" s="4"/>
      <c r="AR47" s="6"/>
    </row>
    <row r="48" spans="34:44" ht="13.5">
      <c r="AH48" s="9"/>
      <c r="AI48" s="4"/>
      <c r="AJ48" s="4"/>
      <c r="AK48" s="4"/>
      <c r="AL48" s="6"/>
      <c r="AM48" s="6"/>
      <c r="AN48" s="6"/>
      <c r="AO48" s="4"/>
      <c r="AP48" s="6"/>
      <c r="AQ48" s="4"/>
      <c r="AR48" s="6"/>
    </row>
    <row r="49" spans="34:44" ht="13.5">
      <c r="AH49" s="9"/>
      <c r="AI49" s="4"/>
      <c r="AJ49" s="4"/>
      <c r="AK49" s="4"/>
      <c r="AL49" s="6"/>
      <c r="AM49" s="6"/>
      <c r="AN49" s="6"/>
      <c r="AO49" s="4"/>
      <c r="AP49" s="6"/>
      <c r="AQ49" s="4"/>
      <c r="AR49" s="6"/>
    </row>
    <row r="50" spans="34:44" ht="13.5">
      <c r="AH50" s="9"/>
      <c r="AI50" s="4"/>
      <c r="AJ50" s="4"/>
      <c r="AK50" s="4"/>
      <c r="AL50" s="6"/>
      <c r="AM50" s="6"/>
      <c r="AN50" s="6"/>
      <c r="AO50" s="4"/>
      <c r="AP50" s="6"/>
      <c r="AQ50" s="4"/>
      <c r="AR50" s="6"/>
    </row>
    <row r="51" spans="34:44" ht="13.5">
      <c r="AH51" s="9"/>
      <c r="AI51" s="4"/>
      <c r="AJ51" s="4"/>
      <c r="AK51" s="4"/>
      <c r="AL51" s="6"/>
      <c r="AM51" s="6"/>
      <c r="AN51" s="6"/>
      <c r="AO51" s="4"/>
      <c r="AP51" s="6"/>
      <c r="AQ51" s="4"/>
      <c r="AR51" s="6"/>
    </row>
    <row r="52" ht="13.5">
      <c r="AO52" s="4"/>
    </row>
    <row r="53" ht="13.5">
      <c r="AO53" s="4"/>
    </row>
    <row r="54" ht="13.5">
      <c r="AO54" s="4"/>
    </row>
  </sheetData>
  <sheetProtection/>
  <mergeCells count="37">
    <mergeCell ref="Z38:AA38"/>
    <mergeCell ref="AB38:AC38"/>
    <mergeCell ref="AD38:AE38"/>
    <mergeCell ref="N38:O38"/>
    <mergeCell ref="P38:Q38"/>
    <mergeCell ref="R38:S38"/>
    <mergeCell ref="T38:U38"/>
    <mergeCell ref="V38:W38"/>
    <mergeCell ref="X38:Y38"/>
    <mergeCell ref="B38:C38"/>
    <mergeCell ref="D38:E38"/>
    <mergeCell ref="F38:G38"/>
    <mergeCell ref="H38:I38"/>
    <mergeCell ref="J38:K38"/>
    <mergeCell ref="L38:M38"/>
    <mergeCell ref="B1:C1"/>
    <mergeCell ref="D1:E1"/>
    <mergeCell ref="F1:G1"/>
    <mergeCell ref="H1:I1"/>
    <mergeCell ref="R1:S1"/>
    <mergeCell ref="V1:W1"/>
    <mergeCell ref="X1:Y1"/>
    <mergeCell ref="J1:K1"/>
    <mergeCell ref="L1:M1"/>
    <mergeCell ref="N1:O1"/>
    <mergeCell ref="P1:Q1"/>
    <mergeCell ref="T1:U1"/>
    <mergeCell ref="AQ1:AR1"/>
    <mergeCell ref="AI2:AK2"/>
    <mergeCell ref="AL2:AN2"/>
    <mergeCell ref="AI1:AN1"/>
    <mergeCell ref="Z1:AA1"/>
    <mergeCell ref="AB1:AC1"/>
    <mergeCell ref="AD1:AE1"/>
    <mergeCell ref="AG1:AG2"/>
    <mergeCell ref="AH1:AH2"/>
    <mergeCell ref="AO1:AP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7C80"/>
  </sheetPr>
  <dimension ref="A1:AG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25" defaultRowHeight="12.75"/>
  <cols>
    <col min="1" max="1" width="20.50390625" style="54" bestFit="1" customWidth="1"/>
    <col min="2" max="2" width="9.625" style="88" bestFit="1" customWidth="1"/>
    <col min="3" max="3" width="9.125" style="53" customWidth="1"/>
    <col min="4" max="33" width="9.125" style="52" customWidth="1"/>
    <col min="34" max="34" width="2.875" style="52" customWidth="1"/>
    <col min="35" max="16384" width="9.125" style="52" customWidth="1"/>
  </cols>
  <sheetData>
    <row r="1" spans="1:33" ht="75">
      <c r="A1" s="61" t="s">
        <v>54</v>
      </c>
      <c r="B1" s="86" t="s">
        <v>55</v>
      </c>
      <c r="C1" s="62" t="s">
        <v>42</v>
      </c>
      <c r="D1" s="84" t="s">
        <v>10</v>
      </c>
      <c r="E1" s="84" t="s">
        <v>11</v>
      </c>
      <c r="F1" s="84" t="s">
        <v>12</v>
      </c>
      <c r="G1" s="85" t="s">
        <v>35</v>
      </c>
      <c r="H1" s="85" t="s">
        <v>36</v>
      </c>
      <c r="I1" s="85" t="s">
        <v>37</v>
      </c>
      <c r="J1" s="85" t="s">
        <v>38</v>
      </c>
      <c r="K1" s="85" t="s">
        <v>39</v>
      </c>
      <c r="L1" s="85" t="s">
        <v>40</v>
      </c>
      <c r="M1" s="85" t="s">
        <v>41</v>
      </c>
      <c r="N1" s="85" t="s">
        <v>57</v>
      </c>
      <c r="O1" s="85" t="s">
        <v>58</v>
      </c>
      <c r="P1" s="85" t="s">
        <v>59</v>
      </c>
      <c r="Q1" s="85" t="s">
        <v>60</v>
      </c>
      <c r="R1" s="85" t="s">
        <v>61</v>
      </c>
      <c r="S1" s="85" t="s">
        <v>62</v>
      </c>
      <c r="T1" s="85" t="s">
        <v>63</v>
      </c>
      <c r="U1" s="85" t="s">
        <v>64</v>
      </c>
      <c r="V1" s="85" t="s">
        <v>65</v>
      </c>
      <c r="W1" s="85" t="s">
        <v>66</v>
      </c>
      <c r="X1" s="85" t="s">
        <v>67</v>
      </c>
      <c r="Y1" s="85" t="s">
        <v>68</v>
      </c>
      <c r="Z1" s="85" t="s">
        <v>69</v>
      </c>
      <c r="AA1" s="85" t="s">
        <v>70</v>
      </c>
      <c r="AB1" s="85" t="s">
        <v>71</v>
      </c>
      <c r="AC1" s="85" t="s">
        <v>72</v>
      </c>
      <c r="AD1" s="85" t="s">
        <v>73</v>
      </c>
      <c r="AE1" s="85" t="s">
        <v>74</v>
      </c>
      <c r="AF1" s="85" t="s">
        <v>75</v>
      </c>
      <c r="AG1" s="85" t="s">
        <v>76</v>
      </c>
    </row>
    <row r="2" spans="1:33" ht="13.5">
      <c r="A2" s="61" t="s">
        <v>53</v>
      </c>
      <c r="B2" s="86" t="s">
        <v>56</v>
      </c>
      <c r="C2" s="63">
        <f>females!B1</f>
        <v>1</v>
      </c>
      <c r="D2" s="64">
        <f>IF(females!B3&gt;0,females!B3,"")</f>
        <v>610</v>
      </c>
      <c r="E2" s="65">
        <f>IF(females!B4&gt;0,females!B4,"")</f>
        <v>8.22</v>
      </c>
      <c r="F2" s="65">
        <f>IF(females!B5&gt;0,females!B5,"")</f>
        <v>6.04</v>
      </c>
      <c r="G2" s="65">
        <f>IF(females!B7&gt;0,females!B7,"")</f>
        <v>36.6</v>
      </c>
      <c r="H2" s="65">
        <f>IF(females!B8&gt;0,females!B8,"")</f>
        <v>23.8</v>
      </c>
      <c r="I2" s="65">
        <f>IF(females!B9&gt;0,females!B9,"")</f>
        <v>23.2</v>
      </c>
      <c r="J2" s="65">
        <f>IF(females!B10&gt;0,females!B10,"")</f>
        <v>22.81</v>
      </c>
      <c r="K2" s="65">
        <f>IF(females!B11&gt;0,females!B11,"")</f>
        <v>22.8</v>
      </c>
      <c r="L2" s="67">
        <f>IF(females!B12&gt;0,females!B12,"")</f>
        <v>0.6232240437158469</v>
      </c>
      <c r="M2" s="67">
        <f>IF(females!B13&gt;0,females!B13,"")</f>
        <v>0.9827586206896552</v>
      </c>
      <c r="N2" s="65">
        <f>IF(females!B15&gt;0,females!B15,"")</f>
        <v>15.77</v>
      </c>
      <c r="O2" s="65">
        <f>IF(females!B16&gt;0,females!B16,"")</f>
        <v>13.68</v>
      </c>
      <c r="P2" s="65">
        <f>IF(females!B17&gt;0,females!B17,"")</f>
        <v>14.3</v>
      </c>
      <c r="Q2" s="65">
        <f>IF(females!B18&gt;0,females!B18,"")</f>
        <v>13.18</v>
      </c>
      <c r="R2" s="65">
        <f>IF(females!B19&gt;0,females!B19,"")</f>
        <v>3.69</v>
      </c>
      <c r="S2" s="65">
        <f>IF(females!B21&gt;0,females!B21,"")</f>
        <v>17.1</v>
      </c>
      <c r="T2" s="65">
        <f>IF(females!B22&gt;0,females!B22,"")</f>
        <v>14.39</v>
      </c>
      <c r="U2" s="65">
        <f>IF(females!B23&gt;0,females!B23,"")</f>
      </c>
      <c r="V2" s="65">
        <f>IF(females!B24&gt;0,females!B24,"")</f>
        <v>13.82</v>
      </c>
      <c r="W2" s="65">
        <f>IF(females!B25&gt;0,females!B25,"")</f>
        <v>4.01</v>
      </c>
      <c r="X2" s="65">
        <f>IF(females!B27&gt;0,females!B27,"")</f>
      </c>
      <c r="Y2" s="65">
        <f>IF(females!B28&gt;0,females!B28,"")</f>
      </c>
      <c r="Z2" s="65">
        <f>IF(females!B29&gt;0,females!B29,"")</f>
      </c>
      <c r="AA2" s="65">
        <f>IF(females!B30&gt;0,females!B30,"")</f>
      </c>
      <c r="AB2" s="65">
        <f>IF(females!B31&gt;0,females!B31,"")</f>
      </c>
      <c r="AC2" s="65">
        <f>IF(females!B33&gt;0,females!B33,"")</f>
        <v>21.7</v>
      </c>
      <c r="AD2" s="65">
        <f>IF(females!B34&gt;0,females!B34,"")</f>
        <v>17.06</v>
      </c>
      <c r="AE2" s="65">
        <f>IF(females!B35&gt;0,females!B35,"")</f>
        <v>2.5</v>
      </c>
      <c r="AF2" s="65">
        <f>IF(females!B36&gt;0,females!B36,"")</f>
        <v>22.4</v>
      </c>
      <c r="AG2" s="65">
        <f>IF(females!B37&gt;0,females!B37,"")</f>
        <v>16.41</v>
      </c>
    </row>
    <row r="3" spans="1:33" ht="13.5">
      <c r="A3" s="61" t="str">
        <f>A$2</f>
        <v>Milnesium tardigradum</v>
      </c>
      <c r="B3" s="87" t="str">
        <f>B$2</f>
        <v>Poland.1</v>
      </c>
      <c r="C3" s="63">
        <f>females!D1</f>
        <v>2</v>
      </c>
      <c r="D3" s="64">
        <f>IF(females!D3&gt;0,females!D3,"")</f>
        <v>576</v>
      </c>
      <c r="E3" s="65">
        <f>IF(females!D4&gt;0,females!D4,"")</f>
        <v>8.4</v>
      </c>
      <c r="F3" s="66">
        <f>IF(females!D5&gt;0,females!D5,"")</f>
        <v>5.25</v>
      </c>
      <c r="G3" s="65">
        <f>IF(females!D7&gt;0,females!D7,"")</f>
        <v>35.46</v>
      </c>
      <c r="H3" s="65">
        <f>IF(females!D8&gt;0,females!D8,"")</f>
        <v>23.43</v>
      </c>
      <c r="I3" s="65">
        <f>IF(females!D9&gt;0,females!D9,"")</f>
        <v>22.45</v>
      </c>
      <c r="J3" s="65">
        <f>IF(females!D10&gt;0,females!D10,"")</f>
        <v>20.63</v>
      </c>
      <c r="K3" s="65">
        <f>IF(females!D11&gt;0,females!D11,"")</f>
        <v>22.15</v>
      </c>
      <c r="L3" s="67">
        <f>IF(females!D12&gt;0,females!D12,"")</f>
        <v>0.5817822899041173</v>
      </c>
      <c r="M3" s="67">
        <f>IF(females!D13&gt;0,females!D13,"")</f>
        <v>0.9866369710467706</v>
      </c>
      <c r="N3" s="65">
        <f>IF(females!D15&gt;0,females!D15,"")</f>
        <v>15.36</v>
      </c>
      <c r="O3" s="65">
        <f>IF(females!D16&gt;0,females!D16,"")</f>
        <v>13.54</v>
      </c>
      <c r="P3" s="65">
        <f>IF(females!D17&gt;0,females!D17,"")</f>
      </c>
      <c r="Q3" s="65">
        <f>IF(females!D18&gt;0,females!D18,"")</f>
        <v>13.15</v>
      </c>
      <c r="R3" s="65">
        <f>IF(females!D19&gt;0,females!D19,"")</f>
        <v>2.81</v>
      </c>
      <c r="S3" s="65">
        <f>IF(females!D21&gt;0,females!D21,"")</f>
        <v>17.31</v>
      </c>
      <c r="T3" s="65">
        <f>IF(females!D22&gt;0,females!D22,"")</f>
        <v>14.7</v>
      </c>
      <c r="U3" s="65">
        <f>IF(females!D23&gt;0,females!D23,"")</f>
        <v>16.44</v>
      </c>
      <c r="V3" s="65">
        <f>IF(females!D24&gt;0,females!D24,"")</f>
      </c>
      <c r="W3" s="65">
        <f>IF(females!D25&gt;0,females!D25,"")</f>
      </c>
      <c r="X3" s="65">
        <f>IF(females!D27&gt;0,females!D27,"")</f>
        <v>16.9</v>
      </c>
      <c r="Y3" s="65">
        <f>IF(females!D28&gt;0,females!D28,"")</f>
        <v>14.88</v>
      </c>
      <c r="Z3" s="65">
        <f>IF(females!D29&gt;0,females!D29,"")</f>
        <v>15.39</v>
      </c>
      <c r="AA3" s="65">
        <f>IF(females!D30&gt;0,females!D30,"")</f>
        <v>13.07</v>
      </c>
      <c r="AB3" s="65">
        <f>IF(females!D31&gt;0,females!D31,"")</f>
        <v>3.99</v>
      </c>
      <c r="AC3" s="65">
        <f>IF(females!D33&gt;0,females!D33,"")</f>
        <v>22.81</v>
      </c>
      <c r="AD3" s="65">
        <f>IF(females!D34&gt;0,females!D34,"")</f>
        <v>16.31</v>
      </c>
      <c r="AE3" s="65">
        <f>IF(females!D35&gt;0,females!D35,"")</f>
        <v>2.2</v>
      </c>
      <c r="AF3" s="65">
        <f>IF(females!D36&gt;0,females!D36,"")</f>
        <v>21.91</v>
      </c>
      <c r="AG3" s="65">
        <f>IF(females!D37&gt;0,females!D37,"")</f>
        <v>17.49</v>
      </c>
    </row>
    <row r="4" spans="1:33" ht="13.5">
      <c r="A4" s="61" t="str">
        <f aca="true" t="shared" si="0" ref="A4:B16">A$2</f>
        <v>Milnesium tardigradum</v>
      </c>
      <c r="B4" s="87" t="str">
        <f t="shared" si="0"/>
        <v>Poland.1</v>
      </c>
      <c r="C4" s="63">
        <f>females!F1</f>
        <v>3</v>
      </c>
      <c r="D4" s="64">
        <f>IF(females!F3&gt;0,females!F3,"")</f>
        <v>620</v>
      </c>
      <c r="E4" s="65">
        <f>IF(females!F4&gt;0,females!F4,"")</f>
        <v>7.5</v>
      </c>
      <c r="F4" s="65">
        <f>IF(females!F5&gt;0,females!F5,"")</f>
        <v>5.9</v>
      </c>
      <c r="G4" s="65">
        <f>IF(females!F7&gt;0,females!F7,"")</f>
        <v>29.71</v>
      </c>
      <c r="H4" s="65">
        <f>IF(females!F8&gt;0,females!F8,"")</f>
        <v>20.05</v>
      </c>
      <c r="I4" s="65">
        <f>IF(females!F9&gt;0,females!F9,"")</f>
        <v>19.31</v>
      </c>
      <c r="J4" s="65">
        <f>IF(females!F10&gt;0,females!F10,"")</f>
        <v>19</v>
      </c>
      <c r="K4" s="65">
        <f>IF(females!F11&gt;0,females!F11,"")</f>
        <v>19.3</v>
      </c>
      <c r="L4" s="67">
        <f>IF(females!F12&gt;0,females!F12,"")</f>
        <v>0.6395153147088523</v>
      </c>
      <c r="M4" s="67">
        <f>IF(females!F13&gt;0,females!F13,"")</f>
        <v>0.9994821336095289</v>
      </c>
      <c r="N4" s="65">
        <f>IF(females!F15&gt;0,females!F15,"")</f>
        <v>14.5</v>
      </c>
      <c r="O4" s="65">
        <f>IF(females!F16&gt;0,females!F16,"")</f>
        <v>13.7</v>
      </c>
      <c r="P4" s="65">
        <f>IF(females!F17&gt;0,females!F17,"")</f>
        <v>13.9</v>
      </c>
      <c r="Q4" s="65">
        <f>IF(females!F18&gt;0,females!F18,"")</f>
        <v>12.58</v>
      </c>
      <c r="R4" s="65">
        <f>IF(females!F19&gt;0,females!F19,"")</f>
        <v>3.79</v>
      </c>
      <c r="S4" s="65">
        <f>IF(females!F21&gt;0,females!F21,"")</f>
        <v>16.4</v>
      </c>
      <c r="T4" s="65">
        <f>IF(females!F22&gt;0,females!F22,"")</f>
        <v>13.98</v>
      </c>
      <c r="U4" s="65">
        <f>IF(females!F23&gt;0,females!F23,"")</f>
        <v>15.5</v>
      </c>
      <c r="V4" s="65">
        <f>IF(females!F24&gt;0,females!F24,"")</f>
        <v>12.77</v>
      </c>
      <c r="W4" s="65">
        <f>IF(females!F25&gt;0,females!F25,"")</f>
        <v>3.9</v>
      </c>
      <c r="X4" s="65">
        <f>IF(females!F27&gt;0,females!F27,"")</f>
        <v>16.23</v>
      </c>
      <c r="Y4" s="65">
        <f>IF(females!F28&gt;0,females!F28,"")</f>
        <v>14.2</v>
      </c>
      <c r="Z4" s="65">
        <f>IF(females!F29&gt;0,females!F29,"")</f>
        <v>15.7</v>
      </c>
      <c r="AA4" s="65">
        <f>IF(females!F30&gt;0,females!F30,"")</f>
        <v>13.07</v>
      </c>
      <c r="AB4" s="65">
        <f>IF(females!F31&gt;0,females!F31,"")</f>
        <v>4.03</v>
      </c>
      <c r="AC4" s="65">
        <f>IF(females!F33&gt;0,females!F33,"")</f>
        <v>20</v>
      </c>
      <c r="AD4" s="65">
        <f>IF(females!F34&gt;0,females!F34,"")</f>
        <v>15.02</v>
      </c>
      <c r="AE4" s="65">
        <f>IF(females!F35&gt;0,females!F35,"")</f>
        <v>3.94</v>
      </c>
      <c r="AF4" s="65">
        <f>IF(females!F36&gt;0,females!F36,"")</f>
        <v>20.81</v>
      </c>
      <c r="AG4" s="65">
        <f>IF(females!F37&gt;0,females!F37,"")</f>
        <v>15.12</v>
      </c>
    </row>
    <row r="5" spans="1:33" ht="13.5">
      <c r="A5" s="61" t="str">
        <f t="shared" si="0"/>
        <v>Milnesium tardigradum</v>
      </c>
      <c r="B5" s="87" t="str">
        <f t="shared" si="0"/>
        <v>Poland.1</v>
      </c>
      <c r="C5" s="63">
        <f>females!H1</f>
        <v>4</v>
      </c>
      <c r="D5" s="64">
        <f>IF(females!H3&gt;0,females!H3,"")</f>
        <v>422</v>
      </c>
      <c r="E5" s="65">
        <f>IF(females!H4&gt;0,females!H4,"")</f>
      </c>
      <c r="F5" s="65">
        <f>IF(females!H5&gt;0,females!H5,"")</f>
        <v>3.98</v>
      </c>
      <c r="G5" s="65">
        <f>IF(females!H7&gt;0,females!H7,"")</f>
        <v>26.14</v>
      </c>
      <c r="H5" s="65">
        <f>IF(females!H8&gt;0,females!H8,"")</f>
        <v>18.1</v>
      </c>
      <c r="I5" s="65">
        <f>IF(females!H9&gt;0,females!H9,"")</f>
        <v>16</v>
      </c>
      <c r="J5" s="65">
        <f>IF(females!H10&gt;0,females!H10,"")</f>
        <v>15.2</v>
      </c>
      <c r="K5" s="65">
        <f>IF(females!H11&gt;0,females!H11,"")</f>
        <v>15.4</v>
      </c>
      <c r="L5" s="67">
        <f>IF(females!H12&gt;0,females!H12,"")</f>
        <v>0.5814843152257076</v>
      </c>
      <c r="M5" s="67">
        <f>IF(females!H13&gt;0,females!H13,"")</f>
        <v>0.9625</v>
      </c>
      <c r="N5" s="65">
        <f>IF(females!H15&gt;0,females!H15,"")</f>
        <v>12.19</v>
      </c>
      <c r="O5" s="65">
        <f>IF(females!H16&gt;0,females!H16,"")</f>
        <v>10.96</v>
      </c>
      <c r="P5" s="65">
        <f>IF(females!H17&gt;0,females!H17,"")</f>
        <v>12.2</v>
      </c>
      <c r="Q5" s="65">
        <f>IF(females!H18&gt;0,females!H18,"")</f>
        <v>11</v>
      </c>
      <c r="R5" s="65">
        <f>IF(females!H19&gt;0,females!H19,"")</f>
      </c>
      <c r="S5" s="65">
        <f>IF(females!H21&gt;0,females!H21,"")</f>
        <v>12.2</v>
      </c>
      <c r="T5" s="65">
        <f>IF(females!H22&gt;0,females!H22,"")</f>
        <v>11.56</v>
      </c>
      <c r="U5" s="65">
        <f>IF(females!H23&gt;0,females!H23,"")</f>
        <v>12.1</v>
      </c>
      <c r="V5" s="65">
        <f>IF(females!H24&gt;0,females!H24,"")</f>
      </c>
      <c r="W5" s="65">
        <f>IF(females!H25&gt;0,females!H25,"")</f>
        <v>2.8</v>
      </c>
      <c r="X5" s="65">
        <f>IF(females!H27&gt;0,females!H27,"")</f>
        <v>12.4</v>
      </c>
      <c r="Y5" s="65">
        <f>IF(females!H28&gt;0,females!H28,"")</f>
        <v>11.41</v>
      </c>
      <c r="Z5" s="65">
        <f>IF(females!H29&gt;0,females!H29,"")</f>
        <v>11.71</v>
      </c>
      <c r="AA5" s="65">
        <f>IF(females!H30&gt;0,females!H30,"")</f>
      </c>
      <c r="AB5" s="65">
        <f>IF(females!H31&gt;0,females!H31,"")</f>
        <v>2.96</v>
      </c>
      <c r="AC5" s="65">
        <f>IF(females!H33&gt;0,females!H33,"")</f>
        <v>16.27</v>
      </c>
      <c r="AD5" s="65">
        <f>IF(females!H34&gt;0,females!H34,"")</f>
        <v>11.76</v>
      </c>
      <c r="AE5" s="65">
        <f>IF(females!H35&gt;0,females!H35,"")</f>
      </c>
      <c r="AF5" s="65">
        <f>IF(females!H36&gt;0,females!H36,"")</f>
        <v>17.71</v>
      </c>
      <c r="AG5" s="65">
        <f>IF(females!H37&gt;0,females!H37,"")</f>
        <v>12.81</v>
      </c>
    </row>
    <row r="6" spans="1:33" ht="13.5">
      <c r="A6" s="61" t="str">
        <f t="shared" si="0"/>
        <v>Milnesium tardigradum</v>
      </c>
      <c r="B6" s="87" t="str">
        <f t="shared" si="0"/>
        <v>Poland.1</v>
      </c>
      <c r="C6" s="63">
        <f>females!J1</f>
        <v>5</v>
      </c>
      <c r="D6" s="64">
        <f>IF(females!J3&gt;0,females!J3,"")</f>
        <v>590</v>
      </c>
      <c r="E6" s="65">
        <f>IF(females!J4&gt;0,females!J4,"")</f>
      </c>
      <c r="F6" s="65">
        <f>IF(females!J5&gt;0,females!J5,"")</f>
      </c>
      <c r="G6" s="65">
        <f>IF(females!J7&gt;0,females!J7,"")</f>
        <v>34</v>
      </c>
      <c r="H6" s="65">
        <f>IF(females!J8&gt;0,females!J8,"")</f>
        <v>22.14</v>
      </c>
      <c r="I6" s="65">
        <f>IF(females!J9&gt;0,females!J9,"")</f>
        <v>19.8</v>
      </c>
      <c r="J6" s="65">
        <f>IF(females!J10&gt;0,females!J10,"")</f>
        <v>19.43</v>
      </c>
      <c r="K6" s="65">
        <f>IF(females!J11&gt;0,females!J11,"")</f>
        <v>19.5</v>
      </c>
      <c r="L6" s="67">
        <f>IF(females!J12&gt;0,females!J12,"")</f>
        <v>0.5714705882352941</v>
      </c>
      <c r="M6" s="67">
        <f>IF(females!J13&gt;0,females!J13,"")</f>
        <v>0.9848484848484849</v>
      </c>
      <c r="N6" s="65">
        <f>IF(females!J15&gt;0,females!J15,"")</f>
      </c>
      <c r="O6" s="65">
        <f>IF(females!J16&gt;0,females!J16,"")</f>
        <v>15.7</v>
      </c>
      <c r="P6" s="65">
        <f>IF(females!J17&gt;0,females!J17,"")</f>
        <v>15</v>
      </c>
      <c r="Q6" s="65">
        <f>IF(females!J18&gt;0,females!J18,"")</f>
        <v>14.19</v>
      </c>
      <c r="R6" s="65">
        <f>IF(females!J19&gt;0,females!J19,"")</f>
        <v>4</v>
      </c>
      <c r="S6" s="65">
        <f>IF(females!J21&gt;0,females!J21,"")</f>
        <v>18</v>
      </c>
      <c r="T6" s="65">
        <f>IF(females!J22&gt;0,females!J22,"")</f>
        <v>16.2</v>
      </c>
      <c r="U6" s="65">
        <f>IF(females!J23&gt;0,females!J23,"")</f>
        <v>17.3</v>
      </c>
      <c r="V6" s="65">
        <f>IF(females!J24&gt;0,females!J24,"")</f>
        <v>15.3</v>
      </c>
      <c r="W6" s="65">
        <f>IF(females!J25&gt;0,females!J25,"")</f>
        <v>4.5</v>
      </c>
      <c r="X6" s="65">
        <f>IF(females!J27&gt;0,females!J27,"")</f>
        <v>18.4</v>
      </c>
      <c r="Y6" s="65">
        <f>IF(females!J28&gt;0,females!J28,"")</f>
        <v>14.6</v>
      </c>
      <c r="Z6" s="65">
        <f>IF(females!J29&gt;0,females!J29,"")</f>
      </c>
      <c r="AA6" s="65">
        <f>IF(females!J30&gt;0,females!J30,"")</f>
      </c>
      <c r="AB6" s="65">
        <f>IF(females!J31&gt;0,females!J31,"")</f>
        <v>4.4</v>
      </c>
      <c r="AC6" s="65">
        <f>IF(females!J33&gt;0,females!J33,"")</f>
      </c>
      <c r="AD6" s="65">
        <f>IF(females!J34&gt;0,females!J34,"")</f>
      </c>
      <c r="AE6" s="65">
        <f>IF(females!J35&gt;0,females!J35,"")</f>
        <v>3</v>
      </c>
      <c r="AF6" s="65">
        <f>IF(females!J36&gt;0,females!J36,"")</f>
      </c>
      <c r="AG6" s="65">
        <f>IF(females!J37&gt;0,females!J37,"")</f>
        <v>18</v>
      </c>
    </row>
    <row r="7" spans="1:33" ht="13.5">
      <c r="A7" s="61" t="str">
        <f t="shared" si="0"/>
        <v>Milnesium tardigradum</v>
      </c>
      <c r="B7" s="87" t="str">
        <f t="shared" si="0"/>
        <v>Poland.1</v>
      </c>
      <c r="C7" s="63">
        <f>females!L1</f>
        <v>6</v>
      </c>
      <c r="D7" s="64">
        <f>IF(females!L3&gt;0,females!L3,"")</f>
        <v>479</v>
      </c>
      <c r="E7" s="65">
        <f>IF(females!L4&gt;0,females!L4,"")</f>
      </c>
      <c r="F7" s="65">
        <f>IF(females!L5&gt;0,females!L5,"")</f>
        <v>5.5</v>
      </c>
      <c r="G7" s="65">
        <f>IF(females!L7&gt;0,females!L7,"")</f>
        <v>35.9</v>
      </c>
      <c r="H7" s="65">
        <f>IF(females!L8&gt;0,females!L8,"")</f>
        <v>23.5</v>
      </c>
      <c r="I7" s="65">
        <f>IF(females!L9&gt;0,females!L9,"")</f>
        <v>21.21</v>
      </c>
      <c r="J7" s="65">
        <f>IF(females!L10&gt;0,females!L10,"")</f>
        <v>19.8</v>
      </c>
      <c r="K7" s="65">
        <f>IF(females!L11&gt;0,females!L11,"")</f>
        <v>20.2</v>
      </c>
      <c r="L7" s="67">
        <f>IF(females!L12&gt;0,females!L12,"")</f>
        <v>0.5515320334261838</v>
      </c>
      <c r="M7" s="67">
        <f>IF(females!L13&gt;0,females!L13,"")</f>
        <v>0.9523809523809523</v>
      </c>
      <c r="N7" s="65">
        <f>IF(females!L15&gt;0,females!L15,"")</f>
        <v>15.8</v>
      </c>
      <c r="O7" s="65">
        <f>IF(females!L16&gt;0,females!L16,"")</f>
      </c>
      <c r="P7" s="65">
        <f>IF(females!L17&gt;0,females!L17,"")</f>
      </c>
      <c r="Q7" s="65">
        <f>IF(females!L18&gt;0,females!L18,"")</f>
        <v>14.5</v>
      </c>
      <c r="R7" s="65">
        <f>IF(females!L19&gt;0,females!L19,"")</f>
        <v>3.8</v>
      </c>
      <c r="S7" s="65">
        <f>IF(females!L21&gt;0,females!L21,"")</f>
        <v>16.8</v>
      </c>
      <c r="T7" s="65">
        <f>IF(females!L22&gt;0,females!L22,"")</f>
        <v>14.9</v>
      </c>
      <c r="U7" s="65">
        <f>IF(females!L23&gt;0,females!L23,"")</f>
      </c>
      <c r="V7" s="65">
        <f>IF(females!L24&gt;0,females!L24,"")</f>
        <v>14.5</v>
      </c>
      <c r="W7" s="65">
        <f>IF(females!L25&gt;0,females!L25,"")</f>
        <v>3.9</v>
      </c>
      <c r="X7" s="65">
        <f>IF(females!L27&gt;0,females!L27,"")</f>
        <v>17.24</v>
      </c>
      <c r="Y7" s="65">
        <f>IF(females!L28&gt;0,females!L28,"")</f>
      </c>
      <c r="Z7" s="65">
        <f>IF(females!L29&gt;0,females!L29,"")</f>
        <v>16.26</v>
      </c>
      <c r="AA7" s="65">
        <f>IF(females!L30&gt;0,females!L30,"")</f>
        <v>13</v>
      </c>
      <c r="AB7" s="65">
        <f>IF(females!L31&gt;0,females!L31,"")</f>
        <v>3.75</v>
      </c>
      <c r="AC7" s="65">
        <f>IF(females!L33&gt;0,females!L33,"")</f>
        <v>21.3</v>
      </c>
      <c r="AD7" s="65">
        <f>IF(females!L34&gt;0,females!L34,"")</f>
        <v>15.6</v>
      </c>
      <c r="AE7" s="65">
        <f>IF(females!L35&gt;0,females!L35,"")</f>
        <v>2.2</v>
      </c>
      <c r="AF7" s="65">
        <f>IF(females!L36&gt;0,females!L36,"")</f>
        <v>22.9</v>
      </c>
      <c r="AG7" s="65">
        <f>IF(females!L37&gt;0,females!L37,"")</f>
        <v>17.17</v>
      </c>
    </row>
    <row r="8" spans="1:33" ht="13.5">
      <c r="A8" s="61" t="str">
        <f t="shared" si="0"/>
        <v>Milnesium tardigradum</v>
      </c>
      <c r="B8" s="87" t="str">
        <f t="shared" si="0"/>
        <v>Poland.1</v>
      </c>
      <c r="C8" s="63">
        <f>females!N1</f>
        <v>7</v>
      </c>
      <c r="D8" s="64">
        <f>IF(females!N3&gt;0,females!N3,"")</f>
        <v>483</v>
      </c>
      <c r="E8" s="65">
        <f>IF(females!N4&gt;0,females!N4,"")</f>
        <v>6.3</v>
      </c>
      <c r="F8" s="65">
        <f>IF(females!N5&gt;0,females!N5,"")</f>
        <v>4.6</v>
      </c>
      <c r="G8" s="65">
        <f>IF(females!N7&gt;0,females!N7,"")</f>
        <v>32.23</v>
      </c>
      <c r="H8" s="65">
        <f>IF(females!N8&gt;0,females!N8,"")</f>
        <v>20.97</v>
      </c>
      <c r="I8" s="65">
        <f>IF(females!N9&gt;0,females!N9,"")</f>
        <v>20.3</v>
      </c>
      <c r="J8" s="65">
        <f>IF(females!N10&gt;0,females!N10,"")</f>
        <v>19.17</v>
      </c>
      <c r="K8" s="65">
        <f>IF(females!N11&gt;0,females!N11,"")</f>
        <v>20.3</v>
      </c>
      <c r="L8" s="67">
        <f>IF(females!N12&gt;0,females!N12,"")</f>
        <v>0.5947874650946324</v>
      </c>
      <c r="M8" s="67">
        <f>IF(females!N13&gt;0,females!N13,"")</f>
        <v>1</v>
      </c>
      <c r="N8" s="65">
        <f>IF(females!N15&gt;0,females!N15,"")</f>
        <v>15.5</v>
      </c>
      <c r="O8" s="65">
        <f>IF(females!N16&gt;0,females!N16,"")</f>
        <v>14.35</v>
      </c>
      <c r="P8" s="65">
        <f>IF(females!N17&gt;0,females!N17,"")</f>
        <v>14.8</v>
      </c>
      <c r="Q8" s="65">
        <f>IF(females!N18&gt;0,females!N18,"")</f>
      </c>
      <c r="R8" s="65">
        <f>IF(females!N19&gt;0,females!N19,"")</f>
      </c>
      <c r="S8" s="65">
        <f>IF(females!N21&gt;0,females!N21,"")</f>
      </c>
      <c r="T8" s="65">
        <f>IF(females!N22&gt;0,females!N22,"")</f>
        <v>13.9</v>
      </c>
      <c r="U8" s="65">
        <f>IF(females!N23&gt;0,females!N23,"")</f>
        <v>15.51</v>
      </c>
      <c r="V8" s="65">
        <f>IF(females!N24&gt;0,females!N24,"")</f>
        <v>13.7</v>
      </c>
      <c r="W8" s="65">
        <f>IF(females!N25&gt;0,females!N25,"")</f>
      </c>
      <c r="X8" s="65">
        <f>IF(females!N27&gt;0,females!N27,"")</f>
      </c>
      <c r="Y8" s="65">
        <f>IF(females!N28&gt;0,females!N28,"")</f>
      </c>
      <c r="Z8" s="65">
        <f>IF(females!N29&gt;0,females!N29,"")</f>
      </c>
      <c r="AA8" s="65">
        <f>IF(females!N30&gt;0,females!N30,"")</f>
        <v>13.2</v>
      </c>
      <c r="AB8" s="65">
        <f>IF(females!N31&gt;0,females!N31,"")</f>
      </c>
      <c r="AC8" s="65">
        <f>IF(females!N33&gt;0,females!N33,"")</f>
        <v>20</v>
      </c>
      <c r="AD8" s="65">
        <f>IF(females!N34&gt;0,females!N34,"")</f>
        <v>15.7</v>
      </c>
      <c r="AE8" s="65">
        <f>IF(females!N35&gt;0,females!N35,"")</f>
      </c>
      <c r="AF8" s="65">
        <f>IF(females!N36&gt;0,females!N36,"")</f>
      </c>
      <c r="AG8" s="65">
        <f>IF(females!N37&gt;0,females!N37,"")</f>
        <v>17.2</v>
      </c>
    </row>
    <row r="9" spans="1:33" ht="13.5">
      <c r="A9" s="61" t="str">
        <f t="shared" si="0"/>
        <v>Milnesium tardigradum</v>
      </c>
      <c r="B9" s="87" t="str">
        <f t="shared" si="0"/>
        <v>Poland.1</v>
      </c>
      <c r="C9" s="63">
        <f>females!P1</f>
        <v>8</v>
      </c>
      <c r="D9" s="64">
        <f>IF(females!P3&gt;0,females!P3,"")</f>
        <v>620</v>
      </c>
      <c r="E9" s="65">
        <f>IF(females!P4&gt;0,females!P4,"")</f>
        <v>8.8</v>
      </c>
      <c r="F9" s="65">
        <f>IF(females!P5&gt;0,females!P5,"")</f>
        <v>5.67</v>
      </c>
      <c r="G9" s="65">
        <f>IF(females!P7&gt;0,females!P7,"")</f>
        <v>34.4</v>
      </c>
      <c r="H9" s="65">
        <f>IF(females!P8&gt;0,females!P8,"")</f>
        <v>22.45</v>
      </c>
      <c r="I9" s="65">
        <f>IF(females!P9&gt;0,females!P9,"")</f>
        <v>22.8</v>
      </c>
      <c r="J9" s="65">
        <f>IF(females!P10&gt;0,females!P10,"")</f>
        <v>22</v>
      </c>
      <c r="K9" s="65">
        <f>IF(females!P11&gt;0,females!P11,"")</f>
        <v>22.3</v>
      </c>
      <c r="L9" s="67">
        <f>IF(females!P12&gt;0,females!P12,"")</f>
        <v>0.6395348837209303</v>
      </c>
      <c r="M9" s="67">
        <f>IF(females!P13&gt;0,females!P13,"")</f>
        <v>0.9780701754385965</v>
      </c>
      <c r="N9" s="65">
        <f>IF(females!P15&gt;0,females!P15,"")</f>
        <v>15.7</v>
      </c>
      <c r="O9" s="65">
        <f>IF(females!P16&gt;0,females!P16,"")</f>
        <v>15.4</v>
      </c>
      <c r="P9" s="65">
        <f>IF(females!P17&gt;0,females!P17,"")</f>
        <v>14.93</v>
      </c>
      <c r="Q9" s="65">
        <f>IF(females!P18&gt;0,females!P18,"")</f>
        <v>15.3</v>
      </c>
      <c r="R9" s="65">
        <f>IF(females!P19&gt;0,females!P19,"")</f>
        <v>3.33</v>
      </c>
      <c r="S9" s="65">
        <f>IF(females!P21&gt;0,females!P21,"")</f>
        <v>17.8</v>
      </c>
      <c r="T9" s="65">
        <f>IF(females!P22&gt;0,females!P22,"")</f>
        <v>16.11</v>
      </c>
      <c r="U9" s="65">
        <f>IF(females!P23&gt;0,females!P23,"")</f>
      </c>
      <c r="V9" s="65">
        <f>IF(females!P24&gt;0,females!P24,"")</f>
        <v>15.05</v>
      </c>
      <c r="W9" s="65">
        <f>IF(females!P25&gt;0,females!P25,"")</f>
      </c>
      <c r="X9" s="65">
        <f>IF(females!P27&gt;0,females!P27,"")</f>
      </c>
      <c r="Y9" s="65">
        <f>IF(females!P28&gt;0,females!P28,"")</f>
      </c>
      <c r="Z9" s="65">
        <f>IF(females!P29&gt;0,females!P29,"")</f>
        <v>16.78</v>
      </c>
      <c r="AA9" s="65">
        <f>IF(females!P30&gt;0,females!P30,"")</f>
        <v>14.5</v>
      </c>
      <c r="AB9" s="65">
        <f>IF(females!P31&gt;0,females!P31,"")</f>
      </c>
      <c r="AC9" s="65">
        <f>IF(females!P33&gt;0,females!P33,"")</f>
        <v>21</v>
      </c>
      <c r="AD9" s="65">
        <f>IF(females!P34&gt;0,females!P34,"")</f>
        <v>18.02</v>
      </c>
      <c r="AE9" s="65">
        <f>IF(females!P35&gt;0,females!P35,"")</f>
      </c>
      <c r="AF9" s="65">
        <f>IF(females!P36&gt;0,females!P36,"")</f>
        <v>23</v>
      </c>
      <c r="AG9" s="65">
        <f>IF(females!P37&gt;0,females!P37,"")</f>
        <v>18.07</v>
      </c>
    </row>
    <row r="10" spans="1:33" ht="13.5">
      <c r="A10" s="61" t="str">
        <f t="shared" si="0"/>
        <v>Milnesium tardigradum</v>
      </c>
      <c r="B10" s="87" t="str">
        <f t="shared" si="0"/>
        <v>Poland.1</v>
      </c>
      <c r="C10" s="63">
        <f>females!R1</f>
        <v>9</v>
      </c>
      <c r="D10" s="64">
        <f>IF(females!R3&gt;0,females!R3,"")</f>
        <v>540</v>
      </c>
      <c r="E10" s="65">
        <f>IF(females!R4&gt;0,females!R4,"")</f>
      </c>
      <c r="F10" s="65">
        <f>IF(females!R5&gt;0,females!R5,"")</f>
        <v>5.3</v>
      </c>
      <c r="G10" s="65">
        <f>IF(females!R7&gt;0,females!R7,"")</f>
        <v>30.88</v>
      </c>
      <c r="H10" s="65">
        <f>IF(females!R8&gt;0,females!R8,"")</f>
        <v>21.4</v>
      </c>
      <c r="I10" s="65">
        <f>IF(females!R9&gt;0,females!R9,"")</f>
        <v>20.4</v>
      </c>
      <c r="J10" s="65">
        <f>IF(females!R10&gt;0,females!R10,"")</f>
        <v>19.05</v>
      </c>
      <c r="K10" s="65">
        <f>IF(females!R11&gt;0,females!R11,"")</f>
        <v>20</v>
      </c>
      <c r="L10" s="67">
        <f>IF(females!R12&gt;0,females!R12,"")</f>
        <v>0.6169041450777203</v>
      </c>
      <c r="M10" s="67">
        <f>IF(females!R13&gt;0,females!R13,"")</f>
        <v>0.9803921568627452</v>
      </c>
      <c r="N10" s="65">
        <f>IF(females!R15&gt;0,females!R15,"")</f>
        <v>15.11</v>
      </c>
      <c r="O10" s="65">
        <f>IF(females!R16&gt;0,females!R16,"")</f>
        <v>13.59</v>
      </c>
      <c r="P10" s="65">
        <f>IF(females!R17&gt;0,females!R17,"")</f>
      </c>
      <c r="Q10" s="65">
        <f>IF(females!R18&gt;0,females!R18,"")</f>
        <v>12</v>
      </c>
      <c r="R10" s="65">
        <f>IF(females!R19&gt;0,females!R19,"")</f>
      </c>
      <c r="S10" s="65">
        <f>IF(females!R21&gt;0,females!R21,"")</f>
        <v>17</v>
      </c>
      <c r="T10" s="65">
        <f>IF(females!R22&gt;0,females!R22,"")</f>
        <v>14.36</v>
      </c>
      <c r="U10" s="65">
        <f>IF(females!R23&gt;0,females!R23,"")</f>
        <v>16</v>
      </c>
      <c r="V10" s="65">
        <f>IF(females!R24&gt;0,females!R24,"")</f>
        <v>13.8</v>
      </c>
      <c r="W10" s="65">
        <f>IF(females!R25&gt;0,females!R25,"")</f>
        <v>4.9</v>
      </c>
      <c r="X10" s="65">
        <f>IF(females!R27&gt;0,females!R27,"")</f>
        <v>17.3</v>
      </c>
      <c r="Y10" s="65">
        <f>IF(females!R28&gt;0,females!R28,"")</f>
        <v>14.11</v>
      </c>
      <c r="Z10" s="65">
        <f>IF(females!R29&gt;0,females!R29,"")</f>
        <v>16.15</v>
      </c>
      <c r="AA10" s="65">
        <f>IF(females!R30&gt;0,females!R30,"")</f>
        <v>13.23</v>
      </c>
      <c r="AB10" s="65">
        <f>IF(females!R31&gt;0,females!R31,"")</f>
        <v>5</v>
      </c>
      <c r="AC10" s="65">
        <f>IF(females!R33&gt;0,females!R33,"")</f>
        <v>20.44</v>
      </c>
      <c r="AD10" s="65">
        <f>IF(females!R34&gt;0,females!R34,"")</f>
        <v>14.66</v>
      </c>
      <c r="AE10" s="65">
        <f>IF(females!R35&gt;0,females!R35,"")</f>
        <v>3.6</v>
      </c>
      <c r="AF10" s="65">
        <f>IF(females!R36&gt;0,females!R36,"")</f>
        <v>21.4</v>
      </c>
      <c r="AG10" s="65">
        <f>IF(females!R37&gt;0,females!R37,"")</f>
        <v>15.45</v>
      </c>
    </row>
    <row r="11" spans="1:33" ht="13.5">
      <c r="A11" s="61" t="str">
        <f t="shared" si="0"/>
        <v>Milnesium tardigradum</v>
      </c>
      <c r="B11" s="87" t="str">
        <f t="shared" si="0"/>
        <v>Poland.1</v>
      </c>
      <c r="C11" s="63">
        <f>females!T1</f>
        <v>10</v>
      </c>
      <c r="D11" s="64">
        <f>IF(females!T3&gt;0,females!T3,"")</f>
        <v>480</v>
      </c>
      <c r="E11" s="65">
        <f>IF(females!T4&gt;0,females!T4,"")</f>
        <v>7.82</v>
      </c>
      <c r="F11" s="65">
        <f>IF(females!T5&gt;0,females!T5,"")</f>
        <v>4.9</v>
      </c>
      <c r="G11" s="65">
        <f>IF(females!T7&gt;0,females!T7,"")</f>
        <v>30.15</v>
      </c>
      <c r="H11" s="65">
        <f>IF(females!T8&gt;0,females!T8,"")</f>
        <v>20.2</v>
      </c>
      <c r="I11" s="65">
        <f>IF(females!T9&gt;0,females!T9,"")</f>
        <v>17.89</v>
      </c>
      <c r="J11" s="65">
        <f>IF(females!T10&gt;0,females!T10,"")</f>
        <v>17.19</v>
      </c>
      <c r="K11" s="65">
        <f>IF(females!T11&gt;0,females!T11,"")</f>
        <v>17.68</v>
      </c>
      <c r="L11" s="67">
        <f>IF(females!T12&gt;0,females!T12,"")</f>
        <v>0.5701492537313434</v>
      </c>
      <c r="M11" s="67">
        <f>IF(females!T13&gt;0,females!T13,"")</f>
        <v>0.9882615986584684</v>
      </c>
      <c r="N11" s="65">
        <f>IF(females!T15&gt;0,females!T15,"")</f>
        <v>13.03</v>
      </c>
      <c r="O11" s="65">
        <f>IF(females!T16&gt;0,females!T16,"")</f>
      </c>
      <c r="P11" s="65">
        <f>IF(females!T17&gt;0,females!T17,"")</f>
        <v>12.24</v>
      </c>
      <c r="Q11" s="65">
        <f>IF(females!T18&gt;0,females!T18,"")</f>
        <v>12.14</v>
      </c>
      <c r="R11" s="65">
        <f>IF(females!T19&gt;0,females!T19,"")</f>
      </c>
      <c r="S11" s="65">
        <f>IF(females!T21&gt;0,females!T21,"")</f>
        <v>14.98</v>
      </c>
      <c r="T11" s="65">
        <f>IF(females!T22&gt;0,females!T22,"")</f>
        <v>13.75</v>
      </c>
      <c r="U11" s="65">
        <f>IF(females!T23&gt;0,females!T23,"")</f>
        <v>14.56</v>
      </c>
      <c r="V11" s="65">
        <f>IF(females!T24&gt;0,females!T24,"")</f>
        <v>11.35</v>
      </c>
      <c r="W11" s="65">
        <f>IF(females!T25&gt;0,females!T25,"")</f>
        <v>4</v>
      </c>
      <c r="X11" s="65">
        <f>IF(females!T27&gt;0,females!T27,"")</f>
        <v>14.66</v>
      </c>
      <c r="Y11" s="65">
        <f>IF(females!T28&gt;0,females!T28,"")</f>
        <v>12.95</v>
      </c>
      <c r="Z11" s="65">
        <f>IF(females!T29&gt;0,females!T29,"")</f>
        <v>13.99</v>
      </c>
      <c r="AA11" s="65">
        <f>IF(females!T30&gt;0,females!T30,"")</f>
        <v>11.85</v>
      </c>
      <c r="AB11" s="65">
        <f>IF(females!T31&gt;0,females!T31,"")</f>
        <v>4</v>
      </c>
      <c r="AC11" s="65">
        <f>IF(females!T33&gt;0,females!T33,"")</f>
        <v>18</v>
      </c>
      <c r="AD11" s="65">
        <f>IF(females!T34&gt;0,females!T34,"")</f>
        <v>14.55</v>
      </c>
      <c r="AE11" s="65">
        <f>IF(females!T35&gt;0,females!T35,"")</f>
        <v>2</v>
      </c>
      <c r="AF11" s="65">
        <f>IF(females!T36&gt;0,females!T36,"")</f>
        <v>19.2</v>
      </c>
      <c r="AG11" s="65">
        <f>IF(females!T37&gt;0,females!T37,"")</f>
        <v>15.4</v>
      </c>
    </row>
    <row r="12" spans="1:33" ht="13.5">
      <c r="A12" s="61" t="str">
        <f t="shared" si="0"/>
        <v>Milnesium tardigradum</v>
      </c>
      <c r="B12" s="87" t="str">
        <f t="shared" si="0"/>
        <v>Poland.1</v>
      </c>
      <c r="C12" s="63">
        <f>females!V1</f>
        <v>11</v>
      </c>
      <c r="D12" s="64">
        <f>IF(females!V3&gt;0,females!V3,"")</f>
        <v>390</v>
      </c>
      <c r="E12" s="65">
        <f>IF(females!V4&gt;0,females!V4,"")</f>
        <v>6.05</v>
      </c>
      <c r="F12" s="65">
        <f>IF(females!V5&gt;0,females!V5,"")</f>
        <v>4</v>
      </c>
      <c r="G12" s="65">
        <f>IF(females!V7&gt;0,females!V7,"")</f>
        <v>28.93</v>
      </c>
      <c r="H12" s="65">
        <f>IF(females!V8&gt;0,females!V8,"")</f>
        <v>20</v>
      </c>
      <c r="I12" s="65">
        <f>IF(females!V9&gt;0,females!V9,"")</f>
        <v>16.8</v>
      </c>
      <c r="J12" s="65">
        <f>IF(females!V10&gt;0,females!V10,"")</f>
        <v>16</v>
      </c>
      <c r="K12" s="65">
        <f>IF(females!V11&gt;0,females!V11,"")</f>
        <v>16.2</v>
      </c>
      <c r="L12" s="67">
        <f>IF(females!V12&gt;0,females!V12,"")</f>
        <v>0.5530591081921881</v>
      </c>
      <c r="M12" s="67">
        <f>IF(females!V13&gt;0,females!V13,"")</f>
        <v>0.9642857142857142</v>
      </c>
      <c r="N12" s="65">
        <f>IF(females!V15&gt;0,females!V15,"")</f>
        <v>12.08</v>
      </c>
      <c r="O12" s="65">
        <f>IF(females!V16&gt;0,females!V16,"")</f>
        <v>11.4</v>
      </c>
      <c r="P12" s="65">
        <f>IF(females!V17&gt;0,females!V17,"")</f>
        <v>11.61</v>
      </c>
      <c r="Q12" s="65">
        <f>IF(females!V18&gt;0,females!V18,"")</f>
        <v>11</v>
      </c>
      <c r="R12" s="65">
        <f>IF(females!V19&gt;0,females!V19,"")</f>
      </c>
      <c r="S12" s="65">
        <f>IF(females!V21&gt;0,females!V21,"")</f>
        <v>13.5</v>
      </c>
      <c r="T12" s="65">
        <f>IF(females!V22&gt;0,females!V22,"")</f>
        <v>10.9</v>
      </c>
      <c r="U12" s="65">
        <f>IF(females!V23&gt;0,females!V23,"")</f>
        <v>12.6</v>
      </c>
      <c r="V12" s="65">
        <f>IF(females!V24&gt;0,females!V24,"")</f>
      </c>
      <c r="W12" s="65">
        <f>IF(females!V25&gt;0,females!V25,"")</f>
      </c>
      <c r="X12" s="65">
        <f>IF(females!V27&gt;0,females!V27,"")</f>
        <v>13.5</v>
      </c>
      <c r="Y12" s="65">
        <f>IF(females!V28&gt;0,females!V28,"")</f>
        <v>11.8</v>
      </c>
      <c r="Z12" s="65">
        <f>IF(females!V29&gt;0,females!V29,"")</f>
        <v>12.38</v>
      </c>
      <c r="AA12" s="65">
        <f>IF(females!V30&gt;0,females!V30,"")</f>
      </c>
      <c r="AB12" s="65">
        <f>IF(females!V31&gt;0,females!V31,"")</f>
        <v>3</v>
      </c>
      <c r="AC12" s="65">
        <f>IF(females!V33&gt;0,females!V33,"")</f>
        <v>16.8</v>
      </c>
      <c r="AD12" s="65">
        <f>IF(females!V34&gt;0,females!V34,"")</f>
        <v>12.3</v>
      </c>
      <c r="AE12" s="65">
        <f>IF(females!V35&gt;0,females!V35,"")</f>
        <v>2</v>
      </c>
      <c r="AF12" s="65">
        <f>IF(females!V36&gt;0,females!V36,"")</f>
        <v>17.8</v>
      </c>
      <c r="AG12" s="65">
        <f>IF(females!V37&gt;0,females!V37,"")</f>
        <v>13</v>
      </c>
    </row>
    <row r="13" spans="1:33" ht="13.5">
      <c r="A13" s="61" t="str">
        <f t="shared" si="0"/>
        <v>Milnesium tardigradum</v>
      </c>
      <c r="B13" s="87" t="str">
        <f t="shared" si="0"/>
        <v>Poland.1</v>
      </c>
      <c r="C13" s="63">
        <f>females!X1</f>
        <v>12</v>
      </c>
      <c r="D13" s="64">
        <f>IF(females!X3&gt;0,females!X3,"")</f>
        <v>505</v>
      </c>
      <c r="E13" s="65">
        <f>IF(females!X4&gt;0,females!X4,"")</f>
        <v>6.7</v>
      </c>
      <c r="F13" s="65">
        <f>IF(females!X5&gt;0,females!X5,"")</f>
        <v>5.63</v>
      </c>
      <c r="G13" s="65">
        <f>IF(females!X7&gt;0,females!X7,"")</f>
        <v>33.7</v>
      </c>
      <c r="H13" s="65">
        <f>IF(females!X8&gt;0,females!X8,"")</f>
        <v>23.38</v>
      </c>
      <c r="I13" s="65">
        <f>IF(females!X9&gt;0,females!X9,"")</f>
        <v>20.7</v>
      </c>
      <c r="J13" s="65">
        <f>IF(females!X10&gt;0,females!X10,"")</f>
        <v>18.6</v>
      </c>
      <c r="K13" s="65">
        <f>IF(females!X11&gt;0,females!X11,"")</f>
        <v>18.9</v>
      </c>
      <c r="L13" s="67">
        <f>IF(females!X12&gt;0,females!X12,"")</f>
        <v>0.5519287833827893</v>
      </c>
      <c r="M13" s="67">
        <f>IF(females!X13&gt;0,females!X13,"")</f>
        <v>0.9130434782608695</v>
      </c>
      <c r="N13" s="65">
        <f>IF(females!X15&gt;0,females!X15,"")</f>
        <v>14.25</v>
      </c>
      <c r="O13" s="65">
        <f>IF(females!X16&gt;0,females!X16,"")</f>
        <v>12.8</v>
      </c>
      <c r="P13" s="65">
        <f>IF(females!X17&gt;0,females!X17,"")</f>
        <v>13.32</v>
      </c>
      <c r="Q13" s="65">
        <f>IF(females!X18&gt;0,females!X18,"")</f>
        <v>12.2</v>
      </c>
      <c r="R13" s="65">
        <f>IF(females!X19&gt;0,females!X19,"")</f>
        <v>2.56</v>
      </c>
      <c r="S13" s="65">
        <f>IF(females!X21&gt;0,females!X21,"")</f>
      </c>
      <c r="T13" s="65">
        <f>IF(females!X22&gt;0,females!X22,"")</f>
        <v>14.45</v>
      </c>
      <c r="U13" s="65">
        <f>IF(females!X23&gt;0,females!X23,"")</f>
        <v>14.7</v>
      </c>
      <c r="V13" s="65">
        <f>IF(females!X24&gt;0,females!X24,"")</f>
        <v>12.9</v>
      </c>
      <c r="W13" s="65">
        <f>IF(females!X25&gt;0,females!X25,"")</f>
      </c>
      <c r="X13" s="65">
        <f>IF(females!X27&gt;0,females!X27,"")</f>
        <v>15.7</v>
      </c>
      <c r="Y13" s="65">
        <f>IF(females!X28&gt;0,females!X28,"")</f>
        <v>13</v>
      </c>
      <c r="Z13" s="65">
        <f>IF(females!X29&gt;0,females!X29,"")</f>
        <v>14.45</v>
      </c>
      <c r="AA13" s="65">
        <f>IF(females!X30&gt;0,females!X30,"")</f>
        <v>11.9</v>
      </c>
      <c r="AB13" s="65">
        <f>IF(females!X31&gt;0,females!X31,"")</f>
      </c>
      <c r="AC13" s="65">
        <f>IF(females!X33&gt;0,females!X33,"")</f>
        <v>19.6</v>
      </c>
      <c r="AD13" s="65">
        <f>IF(females!X34&gt;0,females!X34,"")</f>
        <v>14.3</v>
      </c>
      <c r="AE13" s="65">
        <f>IF(females!X35&gt;0,females!X35,"")</f>
      </c>
      <c r="AF13" s="65">
        <f>IF(females!X36&gt;0,females!X36,"")</f>
        <v>20.6</v>
      </c>
      <c r="AG13" s="65">
        <f>IF(females!X37&gt;0,females!X37,"")</f>
        <v>14.9</v>
      </c>
    </row>
    <row r="14" spans="1:33" ht="13.5">
      <c r="A14" s="61" t="str">
        <f t="shared" si="0"/>
        <v>Milnesium tardigradum</v>
      </c>
      <c r="B14" s="87" t="str">
        <f t="shared" si="0"/>
        <v>Poland.1</v>
      </c>
      <c r="C14" s="63">
        <f>females!Z1</f>
        <v>13</v>
      </c>
      <c r="D14" s="64">
        <f>IF(females!Z3&gt;0,females!Z3,"")</f>
      </c>
      <c r="E14" s="65">
        <f>IF(females!Z4&gt;0,females!Z4,"")</f>
      </c>
      <c r="F14" s="65">
        <f>IF(females!Z5&gt;0,females!Z5,"")</f>
      </c>
      <c r="G14" s="65">
        <f>IF(females!Z7&gt;0,females!Z7,"")</f>
      </c>
      <c r="H14" s="65">
        <f>IF(females!Z8&gt;0,females!Z8,"")</f>
      </c>
      <c r="I14" s="65">
        <f>IF(females!Z9&gt;0,females!Z9,"")</f>
      </c>
      <c r="J14" s="65">
        <f>IF(females!Z10&gt;0,females!Z10,"")</f>
      </c>
      <c r="K14" s="65">
        <f>IF(females!Z11&gt;0,females!Z11,"")</f>
      </c>
      <c r="L14" s="67">
        <f>IF(females!Z12&gt;0,females!Z12,"")</f>
      </c>
      <c r="M14" s="67">
        <f>IF(females!Z13&gt;0,females!Z13,"")</f>
      </c>
      <c r="N14" s="65">
        <f>IF(females!Z15&gt;0,females!Z15,"")</f>
      </c>
      <c r="O14" s="65">
        <f>IF(females!Z16&gt;0,females!Z16,"")</f>
      </c>
      <c r="P14" s="65">
        <f>IF(females!Z17&gt;0,females!Z17,"")</f>
      </c>
      <c r="Q14" s="65">
        <f>IF(females!Z18&gt;0,females!Z18,"")</f>
      </c>
      <c r="R14" s="65">
        <f>IF(females!Z19&gt;0,females!Z19,"")</f>
      </c>
      <c r="S14" s="65">
        <f>IF(females!Z21&gt;0,females!Z21,"")</f>
      </c>
      <c r="T14" s="65">
        <f>IF(females!Z22&gt;0,females!Z22,"")</f>
      </c>
      <c r="U14" s="65">
        <f>IF(females!Z23&gt;0,females!Z23,"")</f>
      </c>
      <c r="V14" s="65">
        <f>IF(females!Z24&gt;0,females!Z24,"")</f>
      </c>
      <c r="W14" s="65">
        <f>IF(females!Z25&gt;0,females!Z25,"")</f>
      </c>
      <c r="X14" s="65">
        <f>IF(females!Z27&gt;0,females!Z27,"")</f>
      </c>
      <c r="Y14" s="65">
        <f>IF(females!Z28&gt;0,females!Z28,"")</f>
      </c>
      <c r="Z14" s="65">
        <f>IF(females!Z29&gt;0,females!Z29,"")</f>
      </c>
      <c r="AA14" s="65">
        <f>IF(females!Z30&gt;0,females!Z30,"")</f>
      </c>
      <c r="AB14" s="65">
        <f>IF(females!Z31&gt;0,females!Z31,"")</f>
      </c>
      <c r="AC14" s="65">
        <f>IF(females!Z33&gt;0,females!Z33,"")</f>
      </c>
      <c r="AD14" s="65">
        <f>IF(females!Z34&gt;0,females!Z34,"")</f>
      </c>
      <c r="AE14" s="65">
        <f>IF(females!Z35&gt;0,females!Z35,"")</f>
      </c>
      <c r="AF14" s="65">
        <f>IF(females!Z36&gt;0,females!Z36,"")</f>
      </c>
      <c r="AG14" s="65">
        <f>IF(females!Z37&gt;0,females!Z37,"")</f>
      </c>
    </row>
    <row r="15" spans="1:33" ht="13.5">
      <c r="A15" s="61" t="str">
        <f t="shared" si="0"/>
        <v>Milnesium tardigradum</v>
      </c>
      <c r="B15" s="87" t="str">
        <f t="shared" si="0"/>
        <v>Poland.1</v>
      </c>
      <c r="C15" s="63">
        <f>females!AB1</f>
        <v>14</v>
      </c>
      <c r="D15" s="64">
        <f>IF(females!AB3&gt;0,females!AB3,"")</f>
      </c>
      <c r="E15" s="65">
        <f>IF(females!AB4&gt;0,females!AB4,"")</f>
      </c>
      <c r="F15" s="65">
        <f>IF(females!AB5&gt;0,females!AB5,"")</f>
      </c>
      <c r="G15" s="65">
        <f>IF(females!AB7&gt;0,females!AB7,"")</f>
      </c>
      <c r="H15" s="65">
        <f>IF(females!AB8&gt;0,females!AB8,"")</f>
      </c>
      <c r="I15" s="65">
        <f>IF(females!AB9&gt;0,females!AB9,"")</f>
      </c>
      <c r="J15" s="65">
        <f>IF(females!AB10&gt;0,females!AB10,"")</f>
      </c>
      <c r="K15" s="65">
        <f>IF(females!AB11&gt;0,females!AB11,"")</f>
      </c>
      <c r="L15" s="67">
        <f>IF(females!AB12&gt;0,females!AB12,"")</f>
      </c>
      <c r="M15" s="67">
        <f>IF(females!AB13&gt;0,females!AB13,"")</f>
      </c>
      <c r="N15" s="65">
        <f>IF(females!AB15&gt;0,females!AB15,"")</f>
      </c>
      <c r="O15" s="65">
        <f>IF(females!AB16&gt;0,females!AB16,"")</f>
      </c>
      <c r="P15" s="65">
        <f>IF(females!AB17&gt;0,females!AB17,"")</f>
      </c>
      <c r="Q15" s="65">
        <f>IF(females!AB18&gt;0,females!AB18,"")</f>
      </c>
      <c r="R15" s="65">
        <f>IF(females!AB19&gt;0,females!AB19,"")</f>
      </c>
      <c r="S15" s="65">
        <f>IF(females!AB21&gt;0,females!AB21,"")</f>
      </c>
      <c r="T15" s="65">
        <f>IF(females!AB22&gt;0,females!AB22,"")</f>
      </c>
      <c r="U15" s="65">
        <f>IF(females!AB23&gt;0,females!AB23,"")</f>
      </c>
      <c r="V15" s="65">
        <f>IF(females!AB24&gt;0,females!AB24,"")</f>
      </c>
      <c r="W15" s="65">
        <f>IF(females!AB25&gt;0,females!AB25,"")</f>
      </c>
      <c r="X15" s="65">
        <f>IF(females!AB27&gt;0,females!AB27,"")</f>
      </c>
      <c r="Y15" s="65">
        <f>IF(females!AB28&gt;0,females!AB28,"")</f>
      </c>
      <c r="Z15" s="65">
        <f>IF(females!AB29&gt;0,females!AB29,"")</f>
      </c>
      <c r="AA15" s="65">
        <f>IF(females!AB30&gt;0,females!AB30,"")</f>
      </c>
      <c r="AB15" s="65">
        <f>IF(females!AB31&gt;0,females!AB31,"")</f>
      </c>
      <c r="AC15" s="65">
        <f>IF(females!AB33&gt;0,females!AB33,"")</f>
      </c>
      <c r="AD15" s="65">
        <f>IF(females!AB34&gt;0,females!AB34,"")</f>
      </c>
      <c r="AE15" s="65">
        <f>IF(females!AB35&gt;0,females!AB35,"")</f>
      </c>
      <c r="AF15" s="65">
        <f>IF(females!AB36&gt;0,females!AB36,"")</f>
      </c>
      <c r="AG15" s="65">
        <f>IF(females!AB37&gt;0,females!AB37,"")</f>
      </c>
    </row>
    <row r="16" spans="1:33" ht="13.5">
      <c r="A16" s="61" t="str">
        <f t="shared" si="0"/>
        <v>Milnesium tardigradum</v>
      </c>
      <c r="B16" s="87" t="str">
        <f t="shared" si="0"/>
        <v>Poland.1</v>
      </c>
      <c r="C16" s="63">
        <f>females!AD1</f>
        <v>15</v>
      </c>
      <c r="D16" s="64">
        <f>IF(females!AD3&gt;0,females!AD3,"")</f>
      </c>
      <c r="E16" s="65">
        <f>IF(females!AD4&gt;0,females!AD4,"")</f>
      </c>
      <c r="F16" s="65">
        <f>IF(females!AD5&gt;0,females!AD5,"")</f>
      </c>
      <c r="G16" s="65">
        <f>IF(females!AD7&gt;0,females!AD7,"")</f>
      </c>
      <c r="H16" s="65">
        <f>IF(females!AD8&gt;0,females!AD8,"")</f>
      </c>
      <c r="I16" s="65">
        <f>IF(females!AD9&gt;0,females!AD9,"")</f>
      </c>
      <c r="J16" s="65">
        <f>IF(females!AD10&gt;0,females!AD10,"")</f>
      </c>
      <c r="K16" s="65">
        <f>IF(females!AD11&gt;0,females!AD11,"")</f>
      </c>
      <c r="L16" s="67">
        <f>IF(females!AD12&gt;0,females!AD12,"")</f>
      </c>
      <c r="M16" s="67">
        <f>IF(females!AD13&gt;0,females!AD13,"")</f>
      </c>
      <c r="N16" s="65">
        <f>IF(females!AD15&gt;0,females!AD15,"")</f>
      </c>
      <c r="O16" s="65">
        <f>IF(females!AD16&gt;0,females!AD16,"")</f>
      </c>
      <c r="P16" s="65">
        <f>IF(females!AD17&gt;0,females!AD17,"")</f>
      </c>
      <c r="Q16" s="65">
        <f>IF(females!AD18&gt;0,females!AD18,"")</f>
      </c>
      <c r="R16" s="65">
        <f>IF(females!AD19&gt;0,females!AD19,"")</f>
      </c>
      <c r="S16" s="65">
        <f>IF(females!AD21&gt;0,females!AD21,"")</f>
      </c>
      <c r="T16" s="65">
        <f>IF(females!AD22&gt;0,females!AD22,"")</f>
      </c>
      <c r="U16" s="65">
        <f>IF(females!AD23&gt;0,females!AD23,"")</f>
      </c>
      <c r="V16" s="65">
        <f>IF(females!AD24&gt;0,females!AD24,"")</f>
      </c>
      <c r="W16" s="65">
        <f>IF(females!AD25&gt;0,females!AD25,"")</f>
      </c>
      <c r="X16" s="65">
        <f>IF(females!AD27&gt;0,females!AD27,"")</f>
      </c>
      <c r="Y16" s="65">
        <f>IF(females!AD28&gt;0,females!AD28,"")</f>
      </c>
      <c r="Z16" s="65">
        <f>IF(females!AD29&gt;0,females!AD29,"")</f>
      </c>
      <c r="AA16" s="65">
        <f>IF(females!AD30&gt;0,females!AD30,"")</f>
      </c>
      <c r="AB16" s="65">
        <f>IF(females!AD31&gt;0,females!AD31,"")</f>
      </c>
      <c r="AC16" s="65">
        <f>IF(females!AD33&gt;0,females!AD33,"")</f>
      </c>
      <c r="AD16" s="65">
        <f>IF(females!AD34&gt;0,females!AD34,"")</f>
      </c>
      <c r="AE16" s="65">
        <f>IF(females!AD35&gt;0,females!AD35,"")</f>
      </c>
      <c r="AF16" s="65">
        <f>IF(females!AD36&gt;0,females!AD36,"")</f>
      </c>
      <c r="AG16" s="65">
        <f>IF(females!AD37&gt;0,females!AD37,"")</f>
      </c>
    </row>
  </sheetData>
  <sheetProtection/>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sheetPr>
    <tabColor rgb="FFFF7C80"/>
  </sheetPr>
  <dimension ref="A1:AD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25" defaultRowHeight="12.75"/>
  <cols>
    <col min="1" max="1" width="20.50390625" style="54" bestFit="1" customWidth="1"/>
    <col min="2" max="2" width="9.625" style="88" bestFit="1" customWidth="1"/>
    <col min="3" max="3" width="9.125" style="53" customWidth="1"/>
    <col min="4" max="30" width="9.125" style="52" customWidth="1"/>
    <col min="31" max="31" width="2.875" style="52" customWidth="1"/>
    <col min="32" max="16384" width="9.125" style="52" customWidth="1"/>
  </cols>
  <sheetData>
    <row r="1" spans="1:30" ht="75">
      <c r="A1" s="61" t="s">
        <v>54</v>
      </c>
      <c r="B1" s="86" t="s">
        <v>55</v>
      </c>
      <c r="C1" s="62" t="s">
        <v>42</v>
      </c>
      <c r="D1" s="84" t="s">
        <v>10</v>
      </c>
      <c r="E1" s="84" t="s">
        <v>11</v>
      </c>
      <c r="F1" s="84" t="s">
        <v>12</v>
      </c>
      <c r="G1" s="85" t="s">
        <v>36</v>
      </c>
      <c r="H1" s="85" t="s">
        <v>37</v>
      </c>
      <c r="I1" s="85" t="s">
        <v>38</v>
      </c>
      <c r="J1" s="85" t="s">
        <v>39</v>
      </c>
      <c r="K1" s="85" t="s">
        <v>57</v>
      </c>
      <c r="L1" s="85" t="s">
        <v>58</v>
      </c>
      <c r="M1" s="85" t="s">
        <v>59</v>
      </c>
      <c r="N1" s="85" t="s">
        <v>60</v>
      </c>
      <c r="O1" s="85" t="s">
        <v>61</v>
      </c>
      <c r="P1" s="85" t="s">
        <v>62</v>
      </c>
      <c r="Q1" s="85" t="s">
        <v>63</v>
      </c>
      <c r="R1" s="85" t="s">
        <v>64</v>
      </c>
      <c r="S1" s="85" t="s">
        <v>65</v>
      </c>
      <c r="T1" s="85" t="s">
        <v>66</v>
      </c>
      <c r="U1" s="85" t="s">
        <v>67</v>
      </c>
      <c r="V1" s="85" t="s">
        <v>68</v>
      </c>
      <c r="W1" s="85" t="s">
        <v>69</v>
      </c>
      <c r="X1" s="85" t="s">
        <v>70</v>
      </c>
      <c r="Y1" s="85" t="s">
        <v>71</v>
      </c>
      <c r="Z1" s="85" t="s">
        <v>72</v>
      </c>
      <c r="AA1" s="85" t="s">
        <v>73</v>
      </c>
      <c r="AB1" s="85" t="s">
        <v>74</v>
      </c>
      <c r="AC1" s="85" t="s">
        <v>75</v>
      </c>
      <c r="AD1" s="85" t="s">
        <v>76</v>
      </c>
    </row>
    <row r="2" spans="1:30" ht="13.5">
      <c r="A2" s="61" t="str">
        <f>'females_stats (μm)'!A$2</f>
        <v>Milnesium tardigradum</v>
      </c>
      <c r="B2" s="87" t="str">
        <f>'females_stats (μm)'!B$2</f>
        <v>Poland.1</v>
      </c>
      <c r="C2" s="63">
        <f>females!B1</f>
        <v>1</v>
      </c>
      <c r="D2" s="70">
        <f>IF(females!C3&gt;0,females!C3,"")</f>
        <v>1666.6666666666665</v>
      </c>
      <c r="E2" s="71">
        <f>IF(females!C4&gt;0,females!C4,"")</f>
        <v>22.459016393442624</v>
      </c>
      <c r="F2" s="71">
        <f>IF(females!C5&gt;0,females!C5,"")</f>
        <v>16.502732240437158</v>
      </c>
      <c r="G2" s="71">
        <f>IF(females!C8&gt;0,females!C8,"")</f>
        <v>65.02732240437157</v>
      </c>
      <c r="H2" s="71">
        <f>IF(females!C9&gt;0,females!C9,"")</f>
        <v>63.3879781420765</v>
      </c>
      <c r="I2" s="71">
        <f>IF(females!C10&gt;0,females!C10,"")</f>
        <v>62.322404371584696</v>
      </c>
      <c r="J2" s="71">
        <f>IF(females!C11&gt;0,females!C11,"")</f>
        <v>62.295081967213115</v>
      </c>
      <c r="K2" s="71">
        <f>IF(females!C15&gt;0,females!C15,"")</f>
        <v>43.08743169398907</v>
      </c>
      <c r="L2" s="71">
        <f>IF(females!C16&gt;0,females!C16,"")</f>
        <v>37.377049180327866</v>
      </c>
      <c r="M2" s="71">
        <f>IF(females!C17&gt;0,females!C17,"")</f>
        <v>39.07103825136612</v>
      </c>
      <c r="N2" s="71">
        <f>IF(females!C18&gt;0,females!C18,"")</f>
        <v>36.01092896174863</v>
      </c>
      <c r="O2" s="71">
        <f>IF(females!C19&gt;0,females!C19,"")</f>
        <v>10.081967213114753</v>
      </c>
      <c r="P2" s="71">
        <f>IF(females!C21&gt;0,females!C21,"")</f>
        <v>46.72131147540984</v>
      </c>
      <c r="Q2" s="71">
        <f>IF(females!C22&gt;0,females!C22,"")</f>
        <v>39.31693989071039</v>
      </c>
      <c r="R2" s="71">
        <f>IF(females!C23&gt;0,females!C23,"")</f>
      </c>
      <c r="S2" s="71">
        <f>IF(females!C24&gt;0,females!C24,"")</f>
        <v>37.759562841530055</v>
      </c>
      <c r="T2" s="71">
        <f>IF(females!C25&gt;0,females!C25,"")</f>
        <v>10.956284153005463</v>
      </c>
      <c r="U2" s="71">
        <f>IF(females!C27&gt;0,females!C27,"")</f>
      </c>
      <c r="V2" s="71">
        <f>IF(females!C28&gt;0,females!C28,"")</f>
      </c>
      <c r="W2" s="71">
        <f>IF(females!C29&gt;0,females!C29,"")</f>
      </c>
      <c r="X2" s="71">
        <f>IF(females!C30&gt;0,females!C30,"")</f>
      </c>
      <c r="Y2" s="71">
        <f>IF(females!C31&gt;0,females!C31,"")</f>
      </c>
      <c r="Z2" s="71">
        <f>IF(females!C33&gt;0,females!C33,"")</f>
        <v>59.2896174863388</v>
      </c>
      <c r="AA2" s="71">
        <f>IF(females!C34&gt;0,females!C34,"")</f>
        <v>46.612021857923494</v>
      </c>
      <c r="AB2" s="71">
        <f>IF(females!C35&gt;0,females!C35,"")</f>
        <v>6.830601092896174</v>
      </c>
      <c r="AC2" s="71">
        <f>IF(females!C36&gt;0,females!C36,"")</f>
        <v>61.20218579234972</v>
      </c>
      <c r="AD2" s="71">
        <f>IF(females!C37&gt;0,females!C37,"")</f>
        <v>44.83606557377049</v>
      </c>
    </row>
    <row r="3" spans="1:30" ht="13.5">
      <c r="A3" s="61" t="str">
        <f>'females_stats (μm)'!A$2</f>
        <v>Milnesium tardigradum</v>
      </c>
      <c r="B3" s="87" t="str">
        <f>'females_stats (μm)'!B$2</f>
        <v>Poland.1</v>
      </c>
      <c r="C3" s="63">
        <f>females!D1</f>
        <v>2</v>
      </c>
      <c r="D3" s="70">
        <f>IF(females!E3&gt;0,females!E3,"")</f>
        <v>1624.3654822335025</v>
      </c>
      <c r="E3" s="71">
        <f>IF(females!E4&gt;0,females!E4,"")</f>
        <v>23.688663282571913</v>
      </c>
      <c r="F3" s="72">
        <f>IF(females!E5&gt;0,females!E5,"")</f>
        <v>14.805414551607447</v>
      </c>
      <c r="G3" s="71">
        <f>IF(females!E8&gt;0,females!E8,"")</f>
        <v>66.07445008460236</v>
      </c>
      <c r="H3" s="71">
        <f>IF(females!E9&gt;0,females!E9,"")</f>
        <v>63.31077270163564</v>
      </c>
      <c r="I3" s="71">
        <f>IF(females!E10&gt;0,females!E10,"")</f>
        <v>58.17822899041173</v>
      </c>
      <c r="J3" s="71">
        <f>IF(females!E11&gt;0,females!E11,"")</f>
        <v>62.464749012972355</v>
      </c>
      <c r="K3" s="71">
        <f>IF(females!E15&gt;0,females!E15,"")</f>
        <v>43.31641285956007</v>
      </c>
      <c r="L3" s="71">
        <f>IF(females!E16&gt;0,females!E16,"")</f>
        <v>38.18386914833615</v>
      </c>
      <c r="M3" s="71">
        <f>IF(females!E17&gt;0,females!E17,"")</f>
      </c>
      <c r="N3" s="71">
        <f>IF(females!E18&gt;0,females!E18,"")</f>
        <v>37.084038353073886</v>
      </c>
      <c r="O3" s="71">
        <f>IF(females!E19&gt;0,females!E19,"")</f>
        <v>7.924421883812746</v>
      </c>
      <c r="P3" s="71">
        <f>IF(females!E21&gt;0,females!E21,"")</f>
        <v>48.8155668358714</v>
      </c>
      <c r="Q3" s="71">
        <f>IF(females!E22&gt;0,females!E22,"")</f>
        <v>41.455160744500844</v>
      </c>
      <c r="R3" s="71">
        <f>IF(females!E23&gt;0,females!E23,"")</f>
        <v>46.36209813874789</v>
      </c>
      <c r="S3" s="71">
        <f>IF(females!E24&gt;0,females!E24,"")</f>
      </c>
      <c r="T3" s="71">
        <f>IF(females!E25&gt;0,females!E25,"")</f>
      </c>
      <c r="U3" s="71">
        <f>IF(females!E27&gt;0,females!E27,"")</f>
        <v>47.659334461364914</v>
      </c>
      <c r="V3" s="71">
        <f>IF(females!E28&gt;0,females!E28,"")</f>
        <v>41.96277495769882</v>
      </c>
      <c r="W3" s="71">
        <f>IF(females!E29&gt;0,females!E29,"")</f>
        <v>43.401015228426395</v>
      </c>
      <c r="X3" s="71">
        <f>IF(females!E30&gt;0,females!E30,"")</f>
        <v>36.858432036097014</v>
      </c>
      <c r="Y3" s="71">
        <f>IF(females!E31&gt;0,females!E31,"")</f>
        <v>11.252115059221659</v>
      </c>
      <c r="Z3" s="71">
        <f>IF(females!E33&gt;0,females!E33,"")</f>
        <v>64.32600112803158</v>
      </c>
      <c r="AA3" s="71">
        <f>IF(females!E34&gt;0,females!E34,"")</f>
        <v>45.99548787366046</v>
      </c>
      <c r="AB3" s="71">
        <f>IF(females!E35&gt;0,females!E35,"")</f>
        <v>6.204173716864073</v>
      </c>
      <c r="AC3" s="71">
        <f>IF(females!E36&gt;0,females!E36,"")</f>
        <v>61.78793006204174</v>
      </c>
      <c r="AD3" s="71">
        <f>IF(females!E37&gt;0,females!E37,"")</f>
        <v>49.32318104906937</v>
      </c>
    </row>
    <row r="4" spans="1:30" ht="13.5">
      <c r="A4" s="61" t="str">
        <f>'females_stats (μm)'!A$2</f>
        <v>Milnesium tardigradum</v>
      </c>
      <c r="B4" s="87" t="str">
        <f>'females_stats (μm)'!B$2</f>
        <v>Poland.1</v>
      </c>
      <c r="C4" s="63">
        <f>females!F1</f>
        <v>3</v>
      </c>
      <c r="D4" s="70">
        <f>IF(females!G3&gt;0,females!G3,"")</f>
        <v>2086.839447997307</v>
      </c>
      <c r="E4" s="71">
        <f>IF(females!G4&gt;0,females!G4,"")</f>
        <v>25.24402558061259</v>
      </c>
      <c r="F4" s="71">
        <f>IF(females!G5&gt;0,females!G5,"")</f>
        <v>19.85863345674857</v>
      </c>
      <c r="G4" s="71">
        <f>IF(females!G8&gt;0,females!G8,"")</f>
        <v>67.485695052171</v>
      </c>
      <c r="H4" s="71">
        <f>IF(females!G9&gt;0,females!G9,"")</f>
        <v>64.99495119488388</v>
      </c>
      <c r="I4" s="71">
        <f>IF(females!G10&gt;0,females!G10,"")</f>
        <v>63.95153147088523</v>
      </c>
      <c r="J4" s="71">
        <f>IF(females!G11&gt;0,females!G11,"")</f>
        <v>64.96129249410973</v>
      </c>
      <c r="K4" s="71">
        <f>IF(females!G15&gt;0,females!G15,"")</f>
        <v>48.805116122517674</v>
      </c>
      <c r="L4" s="71">
        <f>IF(females!G16&gt;0,females!G16,"")</f>
        <v>46.112420060585656</v>
      </c>
      <c r="M4" s="71">
        <f>IF(females!G17&gt;0,females!G17,"")</f>
        <v>46.78559407606866</v>
      </c>
      <c r="N4" s="71">
        <f>IF(females!G18&gt;0,females!G18,"")</f>
        <v>42.34264557388085</v>
      </c>
      <c r="O4" s="71">
        <f>IF(females!G19&gt;0,females!G19,"")</f>
        <v>12.756647593402896</v>
      </c>
      <c r="P4" s="71">
        <f>IF(females!G21&gt;0,females!G21,"")</f>
        <v>55.20026926960618</v>
      </c>
      <c r="Q4" s="71">
        <f>IF(females!G22&gt;0,females!G22,"")</f>
        <v>47.05486368226187</v>
      </c>
      <c r="R4" s="71">
        <f>IF(females!G23&gt;0,females!G23,"")</f>
        <v>52.17098619993268</v>
      </c>
      <c r="S4" s="71">
        <f>IF(females!G24&gt;0,females!G24,"")</f>
        <v>42.982160888589696</v>
      </c>
      <c r="T4" s="71">
        <f>IF(females!G25&gt;0,females!G25,"")</f>
        <v>13.126893301918546</v>
      </c>
      <c r="U4" s="71">
        <f>IF(females!G27&gt;0,females!G27,"")</f>
        <v>54.62807135644564</v>
      </c>
      <c r="V4" s="71">
        <f>IF(females!G28&gt;0,females!G28,"")</f>
        <v>47.79535509929316</v>
      </c>
      <c r="W4" s="71">
        <f>IF(females!G29&gt;0,females!G29,"")</f>
        <v>52.844160215415684</v>
      </c>
      <c r="X4" s="71">
        <f>IF(females!G30&gt;0,females!G30,"")</f>
        <v>43.9919219118142</v>
      </c>
      <c r="Y4" s="71">
        <f>IF(females!G31&gt;0,females!G31,"")</f>
        <v>13.564456411982498</v>
      </c>
      <c r="Z4" s="71">
        <f>IF(females!G33&gt;0,females!G33,"")</f>
        <v>67.31740154830024</v>
      </c>
      <c r="AA4" s="71">
        <f>IF(females!G34&gt;0,females!G34,"")</f>
        <v>50.555368562773474</v>
      </c>
      <c r="AB4" s="71">
        <f>IF(females!G35&gt;0,females!G35,"")</f>
        <v>13.261528105015147</v>
      </c>
      <c r="AC4" s="71">
        <f>IF(females!G36&gt;0,females!G36,"")</f>
        <v>70.04375631100639</v>
      </c>
      <c r="AD4" s="71">
        <f>IF(females!G37&gt;0,females!G37,"")</f>
        <v>50.89195557051498</v>
      </c>
    </row>
    <row r="5" spans="1:30" ht="13.5">
      <c r="A5" s="61" t="str">
        <f>'females_stats (μm)'!A$2</f>
        <v>Milnesium tardigradum</v>
      </c>
      <c r="B5" s="87" t="str">
        <f>'females_stats (μm)'!B$2</f>
        <v>Poland.1</v>
      </c>
      <c r="C5" s="63">
        <f>females!H1</f>
        <v>4</v>
      </c>
      <c r="D5" s="70">
        <f>IF(females!I3&gt;0,females!I3,"")</f>
        <v>1614.3840856924253</v>
      </c>
      <c r="E5" s="71">
        <f>IF(females!I4&gt;0,females!I4,"")</f>
      </c>
      <c r="F5" s="71">
        <f>IF(females!I5&gt;0,females!I5,"")</f>
        <v>15.225707727620504</v>
      </c>
      <c r="G5" s="71">
        <f>IF(females!I8&gt;0,females!I8,"")</f>
        <v>69.24254016832441</v>
      </c>
      <c r="H5" s="71">
        <f>IF(females!I9&gt;0,females!I9,"")</f>
        <v>61.208875286916594</v>
      </c>
      <c r="I5" s="71">
        <f>IF(females!I10&gt;0,females!I10,"")</f>
        <v>58.14843152257077</v>
      </c>
      <c r="J5" s="71">
        <f>IF(females!I11&gt;0,females!I11,"")</f>
        <v>58.91354246365723</v>
      </c>
      <c r="K5" s="71">
        <f>IF(females!I15&gt;0,females!I15,"")</f>
        <v>46.63351185921958</v>
      </c>
      <c r="L5" s="71">
        <f>IF(females!I16&gt;0,females!I16,"")</f>
        <v>41.92807957153787</v>
      </c>
      <c r="M5" s="71">
        <f>IF(females!I17&gt;0,females!I17,"")</f>
        <v>46.67176740627391</v>
      </c>
      <c r="N5" s="71">
        <f>IF(females!I18&gt;0,females!I18,"")</f>
        <v>42.081101759755164</v>
      </c>
      <c r="O5" s="71">
        <f>IF(females!I19&gt;0,females!I19,"")</f>
      </c>
      <c r="P5" s="71">
        <f>IF(females!I21&gt;0,females!I21,"")</f>
        <v>46.67176740627391</v>
      </c>
      <c r="Q5" s="71">
        <f>IF(females!I22&gt;0,females!I22,"")</f>
        <v>44.22341239479724</v>
      </c>
      <c r="R5" s="71">
        <f>IF(females!I23&gt;0,females!I23,"")</f>
        <v>46.28921193573068</v>
      </c>
      <c r="S5" s="71">
        <f>IF(females!I24&gt;0,females!I24,"")</f>
      </c>
      <c r="T5" s="71">
        <f>IF(females!I25&gt;0,females!I25,"")</f>
        <v>10.711553175210405</v>
      </c>
      <c r="U5" s="71">
        <f>IF(females!I27&gt;0,females!I27,"")</f>
        <v>47.43687834736037</v>
      </c>
      <c r="V5" s="71">
        <f>IF(females!I28&gt;0,females!I28,"")</f>
        <v>43.6495791889824</v>
      </c>
      <c r="W5" s="71">
        <f>IF(females!I29&gt;0,females!I29,"")</f>
        <v>44.79724560061209</v>
      </c>
      <c r="X5" s="71">
        <f>IF(females!I30&gt;0,females!I30,"")</f>
      </c>
      <c r="Y5" s="71">
        <f>IF(females!I31&gt;0,females!I31,"")</f>
        <v>11.32364192807957</v>
      </c>
      <c r="Z5" s="71">
        <f>IF(females!I33&gt;0,females!I33,"")</f>
        <v>62.24177505738332</v>
      </c>
      <c r="AA5" s="71">
        <f>IF(females!I34&gt;0,females!I34,"")</f>
        <v>44.9885233358837</v>
      </c>
      <c r="AB5" s="71">
        <f>IF(females!I35&gt;0,females!I35,"")</f>
      </c>
      <c r="AC5" s="71">
        <f>IF(females!I36&gt;0,females!I36,"")</f>
        <v>67.75057383320582</v>
      </c>
      <c r="AD5" s="71">
        <f>IF(females!I37&gt;0,females!I37,"")</f>
        <v>49.005355776587606</v>
      </c>
    </row>
    <row r="6" spans="1:30" ht="13.5">
      <c r="A6" s="61" t="str">
        <f>'females_stats (μm)'!A$2</f>
        <v>Milnesium tardigradum</v>
      </c>
      <c r="B6" s="87" t="str">
        <f>'females_stats (μm)'!B$2</f>
        <v>Poland.1</v>
      </c>
      <c r="C6" s="63">
        <f>females!J1</f>
        <v>5</v>
      </c>
      <c r="D6" s="70">
        <f>IF(females!K3&gt;0,females!K3,"")</f>
        <v>1735.2941176470588</v>
      </c>
      <c r="E6" s="71">
        <f>IF(females!K4&gt;0,females!K4,"")</f>
      </c>
      <c r="F6" s="71">
        <f>IF(females!K5&gt;0,females!K5,"")</f>
      </c>
      <c r="G6" s="71">
        <f>IF(females!K8&gt;0,females!K8,"")</f>
        <v>65.11764705882354</v>
      </c>
      <c r="H6" s="71">
        <f>IF(females!K9&gt;0,females!K9,"")</f>
        <v>58.235294117647065</v>
      </c>
      <c r="I6" s="71">
        <f>IF(females!K10&gt;0,females!K10,"")</f>
        <v>57.147058823529406</v>
      </c>
      <c r="J6" s="71">
        <f>IF(females!K11&gt;0,females!K11,"")</f>
        <v>57.35294117647059</v>
      </c>
      <c r="K6" s="71">
        <f>IF(females!K15&gt;0,females!K15,"")</f>
      </c>
      <c r="L6" s="71">
        <f>IF(females!K16&gt;0,females!K16,"")</f>
        <v>46.17647058823529</v>
      </c>
      <c r="M6" s="71">
        <f>IF(females!K17&gt;0,females!K17,"")</f>
        <v>44.11764705882353</v>
      </c>
      <c r="N6" s="71">
        <f>IF(females!K18&gt;0,females!K18,"")</f>
        <v>41.73529411764706</v>
      </c>
      <c r="O6" s="71">
        <f>IF(females!K19&gt;0,females!K19,"")</f>
        <v>11.76470588235294</v>
      </c>
      <c r="P6" s="71">
        <f>IF(females!K21&gt;0,females!K21,"")</f>
        <v>52.94117647058824</v>
      </c>
      <c r="Q6" s="71">
        <f>IF(females!K22&gt;0,females!K22,"")</f>
        <v>47.647058823529406</v>
      </c>
      <c r="R6" s="71">
        <f>IF(females!K23&gt;0,females!K23,"")</f>
        <v>50.882352941176464</v>
      </c>
      <c r="S6" s="71">
        <f>IF(females!K24&gt;0,females!K24,"")</f>
        <v>45</v>
      </c>
      <c r="T6" s="71">
        <f>IF(females!K25&gt;0,females!K25,"")</f>
        <v>13.23529411764706</v>
      </c>
      <c r="U6" s="71">
        <f>IF(females!K27&gt;0,females!K27,"")</f>
        <v>54.11764705882353</v>
      </c>
      <c r="V6" s="71">
        <f>IF(females!K28&gt;0,females!K28,"")</f>
        <v>42.94117647058823</v>
      </c>
      <c r="W6" s="71">
        <f>IF(females!K29&gt;0,females!K29,"")</f>
      </c>
      <c r="X6" s="71">
        <f>IF(females!K30&gt;0,females!K30,"")</f>
      </c>
      <c r="Y6" s="71">
        <f>IF(females!K31&gt;0,females!K31,"")</f>
        <v>12.941176470588237</v>
      </c>
      <c r="Z6" s="71">
        <f>IF(females!K33&gt;0,females!K33,"")</f>
      </c>
      <c r="AA6" s="71">
        <f>IF(females!K34&gt;0,females!K34,"")</f>
      </c>
      <c r="AB6" s="71">
        <f>IF(females!K35&gt;0,females!K35,"")</f>
        <v>8.823529411764707</v>
      </c>
      <c r="AC6" s="71">
        <f>IF(females!K36&gt;0,females!K36,"")</f>
      </c>
      <c r="AD6" s="71">
        <f>IF(females!K37&gt;0,females!K37,"")</f>
        <v>52.94117647058824</v>
      </c>
    </row>
    <row r="7" spans="1:30" ht="13.5">
      <c r="A7" s="61" t="str">
        <f>'females_stats (μm)'!A$2</f>
        <v>Milnesium tardigradum</v>
      </c>
      <c r="B7" s="87" t="str">
        <f>'females_stats (μm)'!B$2</f>
        <v>Poland.1</v>
      </c>
      <c r="C7" s="63">
        <f>females!L1</f>
        <v>6</v>
      </c>
      <c r="D7" s="70">
        <f>IF(females!M3&gt;0,females!M3,"")</f>
        <v>1334.2618384401114</v>
      </c>
      <c r="E7" s="71">
        <f>IF(females!M4&gt;0,females!M4,"")</f>
      </c>
      <c r="F7" s="71">
        <f>IF(females!M5&gt;0,females!M5,"")</f>
        <v>15.320334261838441</v>
      </c>
      <c r="G7" s="71">
        <f>IF(females!M8&gt;0,females!M8,"")</f>
        <v>65.45961002785515</v>
      </c>
      <c r="H7" s="71">
        <f>IF(females!M9&gt;0,females!M9,"")</f>
        <v>59.080779944289695</v>
      </c>
      <c r="I7" s="71">
        <f>IF(females!M10&gt;0,females!M10,"")</f>
        <v>55.15320334261838</v>
      </c>
      <c r="J7" s="71">
        <f>IF(females!M11&gt;0,females!M11,"")</f>
        <v>56.26740947075209</v>
      </c>
      <c r="K7" s="71">
        <f>IF(females!M15&gt;0,females!M15,"")</f>
        <v>44.01114206128134</v>
      </c>
      <c r="L7" s="71">
        <f>IF(females!M16&gt;0,females!M16,"")</f>
      </c>
      <c r="M7" s="71">
        <f>IF(females!M17&gt;0,females!M17,"")</f>
      </c>
      <c r="N7" s="71">
        <f>IF(females!M18&gt;0,females!M18,"")</f>
        <v>40.389972144846794</v>
      </c>
      <c r="O7" s="71">
        <f>IF(females!M19&gt;0,females!M19,"")</f>
        <v>10.584958217270195</v>
      </c>
      <c r="P7" s="71">
        <f>IF(females!M21&gt;0,females!M21,"")</f>
        <v>46.7966573816156</v>
      </c>
      <c r="Q7" s="71">
        <f>IF(females!M22&gt;0,females!M22,"")</f>
        <v>41.5041782729805</v>
      </c>
      <c r="R7" s="71">
        <f>IF(females!M23&gt;0,females!M23,"")</f>
      </c>
      <c r="S7" s="71">
        <f>IF(females!M24&gt;0,females!M24,"")</f>
        <v>40.389972144846794</v>
      </c>
      <c r="T7" s="71">
        <f>IF(females!M25&gt;0,females!M25,"")</f>
        <v>10.86350974930362</v>
      </c>
      <c r="U7" s="71">
        <f>IF(females!M27&gt;0,females!M27,"")</f>
        <v>48.02228412256267</v>
      </c>
      <c r="V7" s="71">
        <f>IF(females!M28&gt;0,females!M28,"")</f>
      </c>
      <c r="W7" s="71">
        <f>IF(females!M29&gt;0,females!M29,"")</f>
        <v>45.292479108635106</v>
      </c>
      <c r="X7" s="71">
        <f>IF(females!M30&gt;0,females!M30,"")</f>
        <v>36.211699164345404</v>
      </c>
      <c r="Y7" s="71">
        <f>IF(females!M31&gt;0,females!M31,"")</f>
        <v>10.445682451253482</v>
      </c>
      <c r="Z7" s="71">
        <f>IF(females!M33&gt;0,females!M33,"")</f>
        <v>59.33147632311978</v>
      </c>
      <c r="AA7" s="71">
        <f>IF(females!M34&gt;0,females!M34,"")</f>
        <v>43.45403899721448</v>
      </c>
      <c r="AB7" s="71">
        <f>IF(females!M35&gt;0,females!M35,"")</f>
        <v>6.128133704735377</v>
      </c>
      <c r="AC7" s="71">
        <f>IF(females!M36&gt;0,females!M36,"")</f>
        <v>63.788300835654596</v>
      </c>
      <c r="AD7" s="71">
        <f>IF(females!M37&gt;0,females!M37,"")</f>
        <v>47.827298050139284</v>
      </c>
    </row>
    <row r="8" spans="1:30" ht="13.5">
      <c r="A8" s="61" t="str">
        <f>'females_stats (μm)'!A$2</f>
        <v>Milnesium tardigradum</v>
      </c>
      <c r="B8" s="87" t="str">
        <f>'females_stats (μm)'!B$2</f>
        <v>Poland.1</v>
      </c>
      <c r="C8" s="63">
        <f>females!N1</f>
        <v>7</v>
      </c>
      <c r="D8" s="70">
        <f>IF(females!O3&gt;0,females!O3,"")</f>
        <v>1498.6037852932052</v>
      </c>
      <c r="E8" s="71">
        <f>IF(females!O4&gt;0,females!O4,"")</f>
        <v>19.547005895128763</v>
      </c>
      <c r="F8" s="71">
        <f>IF(females!O5&gt;0,females!O5,"")</f>
        <v>14.272417002792428</v>
      </c>
      <c r="G8" s="71">
        <f>IF(females!O8&gt;0,females!O8,"")</f>
        <v>65.06360533664288</v>
      </c>
      <c r="H8" s="71">
        <f>IF(females!O9&gt;0,females!O9,"")</f>
        <v>62.984796773192684</v>
      </c>
      <c r="I8" s="71">
        <f>IF(females!O10&gt;0,females!O10,"")</f>
        <v>59.47874650946324</v>
      </c>
      <c r="J8" s="71">
        <f>IF(females!O11&gt;0,females!O11,"")</f>
        <v>62.984796773192684</v>
      </c>
      <c r="K8" s="71">
        <f>IF(females!O15&gt;0,females!O15,"")</f>
        <v>48.09183990071362</v>
      </c>
      <c r="L8" s="71">
        <f>IF(females!O16&gt;0,females!O16,"")</f>
        <v>44.52373565001552</v>
      </c>
      <c r="M8" s="71">
        <f>IF(females!O17&gt;0,females!O17,"")</f>
        <v>45.91995035681043</v>
      </c>
      <c r="N8" s="71">
        <f>IF(females!O18&gt;0,females!O18,"")</f>
      </c>
      <c r="O8" s="71">
        <f>IF(females!O19&gt;0,females!O19,"")</f>
      </c>
      <c r="P8" s="71">
        <f>IF(females!O21&gt;0,females!O21,"")</f>
      </c>
      <c r="Q8" s="71">
        <f>IF(females!O22&gt;0,females!O22,"")</f>
        <v>43.12752094322061</v>
      </c>
      <c r="R8" s="71">
        <f>IF(females!O23&gt;0,females!O23,"")</f>
        <v>48.122866894197955</v>
      </c>
      <c r="S8" s="71">
        <f>IF(females!O24&gt;0,females!O24,"")</f>
        <v>42.50698107353398</v>
      </c>
      <c r="T8" s="71">
        <f>IF(females!O25&gt;0,females!O25,"")</f>
      </c>
      <c r="U8" s="71">
        <f>IF(females!O27&gt;0,females!O27,"")</f>
      </c>
      <c r="V8" s="71">
        <f>IF(females!O28&gt;0,females!O28,"")</f>
      </c>
      <c r="W8" s="71">
        <f>IF(females!O29&gt;0,females!O29,"")</f>
      </c>
      <c r="X8" s="71">
        <f>IF(females!O30&gt;0,females!O30,"")</f>
        <v>40.95563139931741</v>
      </c>
      <c r="Y8" s="71">
        <f>IF(females!O31&gt;0,females!O31,"")</f>
      </c>
      <c r="Z8" s="71">
        <f>IF(females!O33&gt;0,females!O33,"")</f>
        <v>62.05398696866274</v>
      </c>
      <c r="AA8" s="71">
        <f>IF(females!O34&gt;0,females!O34,"")</f>
        <v>48.71237977040025</v>
      </c>
      <c r="AB8" s="71">
        <f>IF(females!O35&gt;0,females!O35,"")</f>
      </c>
      <c r="AC8" s="71">
        <f>IF(females!O36&gt;0,females!O36,"")</f>
      </c>
      <c r="AD8" s="71">
        <f>IF(females!O37&gt;0,females!O37,"")</f>
        <v>53.366428793049955</v>
      </c>
    </row>
    <row r="9" spans="1:30" ht="13.5">
      <c r="A9" s="61" t="str">
        <f>'females_stats (μm)'!A$2</f>
        <v>Milnesium tardigradum</v>
      </c>
      <c r="B9" s="87" t="str">
        <f>'females_stats (μm)'!B$2</f>
        <v>Poland.1</v>
      </c>
      <c r="C9" s="63">
        <f>females!P1</f>
        <v>8</v>
      </c>
      <c r="D9" s="70">
        <f>IF(females!Q3&gt;0,females!Q3,"")</f>
        <v>1802.325581395349</v>
      </c>
      <c r="E9" s="71">
        <f>IF(females!Q4&gt;0,females!Q4,"")</f>
        <v>25.581395348837212</v>
      </c>
      <c r="F9" s="71">
        <f>IF(females!Q5&gt;0,females!Q5,"")</f>
        <v>16.482558139534884</v>
      </c>
      <c r="G9" s="71">
        <f>IF(females!Q8&gt;0,females!Q8,"")</f>
        <v>65.26162790697676</v>
      </c>
      <c r="H9" s="71">
        <f>IF(females!Q9&gt;0,females!Q9,"")</f>
        <v>66.27906976744187</v>
      </c>
      <c r="I9" s="71">
        <f>IF(females!Q10&gt;0,females!Q10,"")</f>
        <v>63.95348837209303</v>
      </c>
      <c r="J9" s="71">
        <f>IF(females!Q11&gt;0,females!Q11,"")</f>
        <v>64.82558139534885</v>
      </c>
      <c r="K9" s="71">
        <f>IF(females!Q15&gt;0,females!Q15,"")</f>
        <v>45.63953488372093</v>
      </c>
      <c r="L9" s="71">
        <f>IF(females!Q16&gt;0,females!Q16,"")</f>
        <v>44.76744186046512</v>
      </c>
      <c r="M9" s="71">
        <f>IF(females!Q17&gt;0,females!Q17,"")</f>
        <v>43.401162790697676</v>
      </c>
      <c r="N9" s="71">
        <f>IF(females!Q18&gt;0,females!Q18,"")</f>
        <v>44.47674418604651</v>
      </c>
      <c r="O9" s="71">
        <f>IF(females!Q19&gt;0,females!Q19,"")</f>
        <v>9.680232558139537</v>
      </c>
      <c r="P9" s="71">
        <f>IF(females!Q21&gt;0,females!Q21,"")</f>
        <v>51.74418604651163</v>
      </c>
      <c r="Q9" s="71">
        <f>IF(females!Q22&gt;0,females!Q22,"")</f>
        <v>46.831395348837205</v>
      </c>
      <c r="R9" s="71">
        <f>IF(females!Q23&gt;0,females!Q23,"")</f>
      </c>
      <c r="S9" s="71">
        <f>IF(females!Q24&gt;0,females!Q24,"")</f>
        <v>43.75000000000001</v>
      </c>
      <c r="T9" s="71">
        <f>IF(females!Q25&gt;0,females!Q25,"")</f>
      </c>
      <c r="U9" s="71">
        <f>IF(females!Q27&gt;0,females!Q27,"")</f>
      </c>
      <c r="V9" s="71">
        <f>IF(females!Q28&gt;0,females!Q28,"")</f>
      </c>
      <c r="W9" s="71">
        <f>IF(females!Q29&gt;0,females!Q29,"")</f>
        <v>48.77906976744187</v>
      </c>
      <c r="X9" s="71">
        <f>IF(females!Q30&gt;0,females!Q30,"")</f>
        <v>42.151162790697676</v>
      </c>
      <c r="Y9" s="71">
        <f>IF(females!Q31&gt;0,females!Q31,"")</f>
      </c>
      <c r="Z9" s="71">
        <f>IF(females!Q33&gt;0,females!Q33,"")</f>
        <v>61.04651162790697</v>
      </c>
      <c r="AA9" s="71">
        <f>IF(females!Q34&gt;0,females!Q34,"")</f>
        <v>52.383720930232556</v>
      </c>
      <c r="AB9" s="71">
        <f>IF(females!Q35&gt;0,females!Q35,"")</f>
      </c>
      <c r="AC9" s="71">
        <f>IF(females!Q36&gt;0,females!Q36,"")</f>
        <v>66.86046511627907</v>
      </c>
      <c r="AD9" s="71">
        <f>IF(females!Q37&gt;0,females!Q37,"")</f>
        <v>52.52906976744186</v>
      </c>
    </row>
    <row r="10" spans="1:30" ht="13.5">
      <c r="A10" s="61" t="str">
        <f>'females_stats (μm)'!A$2</f>
        <v>Milnesium tardigradum</v>
      </c>
      <c r="B10" s="87" t="str">
        <f>'females_stats (μm)'!B$2</f>
        <v>Poland.1</v>
      </c>
      <c r="C10" s="63">
        <f>females!R1</f>
        <v>9</v>
      </c>
      <c r="D10" s="70">
        <f>IF(females!S3&gt;0,females!S3,"")</f>
        <v>1748.7046632124354</v>
      </c>
      <c r="E10" s="71">
        <f>IF(females!S4&gt;0,females!S4,"")</f>
      </c>
      <c r="F10" s="71">
        <f>IF(females!S5&gt;0,females!S5,"")</f>
        <v>17.16321243523316</v>
      </c>
      <c r="G10" s="71">
        <f>IF(females!S8&gt;0,females!S8,"")</f>
        <v>69.30051813471503</v>
      </c>
      <c r="H10" s="71">
        <f>IF(females!S9&gt;0,females!S9,"")</f>
        <v>66.06217616580311</v>
      </c>
      <c r="I10" s="71">
        <f>IF(females!S10&gt;0,females!S10,"")</f>
        <v>61.690414507772026</v>
      </c>
      <c r="J10" s="71">
        <f>IF(females!S11&gt;0,females!S11,"")</f>
        <v>64.76683937823834</v>
      </c>
      <c r="K10" s="71">
        <f>IF(females!S15&gt;0,females!S15,"")</f>
        <v>48.93134715025907</v>
      </c>
      <c r="L10" s="71">
        <f>IF(females!S16&gt;0,females!S16,"")</f>
        <v>44.009067357512954</v>
      </c>
      <c r="M10" s="71">
        <f>IF(females!S17&gt;0,females!S17,"")</f>
      </c>
      <c r="N10" s="71">
        <f>IF(females!S18&gt;0,females!S18,"")</f>
        <v>38.860103626943</v>
      </c>
      <c r="O10" s="71">
        <f>IF(females!S19&gt;0,females!S19,"")</f>
      </c>
      <c r="P10" s="71">
        <f>IF(females!S21&gt;0,females!S21,"")</f>
        <v>55.0518134715026</v>
      </c>
      <c r="Q10" s="71">
        <f>IF(females!S22&gt;0,females!S22,"")</f>
        <v>46.50259067357513</v>
      </c>
      <c r="R10" s="71">
        <f>IF(females!S23&gt;0,females!S23,"")</f>
        <v>51.81347150259068</v>
      </c>
      <c r="S10" s="71">
        <f>IF(females!S24&gt;0,females!S24,"")</f>
        <v>44.68911917098446</v>
      </c>
      <c r="T10" s="71">
        <f>IF(females!S25&gt;0,females!S25,"")</f>
        <v>15.867875647668395</v>
      </c>
      <c r="U10" s="71">
        <f>IF(females!S27&gt;0,females!S27,"")</f>
        <v>56.023316062176164</v>
      </c>
      <c r="V10" s="71">
        <f>IF(females!S28&gt;0,females!S28,"")</f>
        <v>45.693005181347154</v>
      </c>
      <c r="W10" s="71">
        <f>IF(females!S29&gt;0,females!S29,"")</f>
        <v>52.299222797927456</v>
      </c>
      <c r="X10" s="71">
        <f>IF(females!S30&gt;0,females!S30,"")</f>
        <v>42.84326424870466</v>
      </c>
      <c r="Y10" s="71">
        <f>IF(females!S31&gt;0,females!S31,"")</f>
        <v>16.191709844559586</v>
      </c>
      <c r="Z10" s="71">
        <f>IF(females!S33&gt;0,females!S33,"")</f>
        <v>66.19170984455958</v>
      </c>
      <c r="AA10" s="71">
        <f>IF(females!S34&gt;0,females!S34,"")</f>
        <v>47.47409326424871</v>
      </c>
      <c r="AB10" s="71">
        <f>IF(females!S35&gt;0,females!S35,"")</f>
        <v>11.658031088082902</v>
      </c>
      <c r="AC10" s="71">
        <f>IF(females!S36&gt;0,females!S36,"")</f>
        <v>69.30051813471503</v>
      </c>
      <c r="AD10" s="71">
        <f>IF(females!S37&gt;0,females!S37,"")</f>
        <v>50.03238341968912</v>
      </c>
    </row>
    <row r="11" spans="1:30" ht="13.5">
      <c r="A11" s="61" t="str">
        <f>'females_stats (μm)'!A$2</f>
        <v>Milnesium tardigradum</v>
      </c>
      <c r="B11" s="87" t="str">
        <f>'females_stats (μm)'!B$2</f>
        <v>Poland.1</v>
      </c>
      <c r="C11" s="63">
        <f>females!T1</f>
        <v>10</v>
      </c>
      <c r="D11" s="70">
        <f>IF(females!U3&gt;0,females!U3,"")</f>
        <v>1592.039800995025</v>
      </c>
      <c r="E11" s="71">
        <f>IF(females!U4&gt;0,females!U4,"")</f>
        <v>25.93698175787728</v>
      </c>
      <c r="F11" s="71">
        <f>IF(females!U5&gt;0,females!U5,"")</f>
        <v>16.25207296849088</v>
      </c>
      <c r="G11" s="71">
        <f>IF(females!U8&gt;0,females!U8,"")</f>
        <v>66.9983416252073</v>
      </c>
      <c r="H11" s="71">
        <f>IF(females!U9&gt;0,females!U9,"")</f>
        <v>59.33665008291874</v>
      </c>
      <c r="I11" s="71">
        <f>IF(females!U10&gt;0,females!U10,"")</f>
        <v>57.01492537313434</v>
      </c>
      <c r="J11" s="71">
        <f>IF(females!U11&gt;0,females!U11,"")</f>
        <v>58.640132669983416</v>
      </c>
      <c r="K11" s="71">
        <f>IF(females!U15&gt;0,females!U15,"")</f>
        <v>43.217247097844115</v>
      </c>
      <c r="L11" s="71">
        <f>IF(females!U16&gt;0,females!U16,"")</f>
      </c>
      <c r="M11" s="71">
        <f>IF(females!U17&gt;0,females!U17,"")</f>
        <v>40.59701492537314</v>
      </c>
      <c r="N11" s="71">
        <f>IF(females!U18&gt;0,females!U18,"")</f>
        <v>40.26533996683251</v>
      </c>
      <c r="O11" s="71">
        <f>IF(females!U19&gt;0,females!U19,"")</f>
      </c>
      <c r="P11" s="71">
        <f>IF(females!U21&gt;0,females!U21,"")</f>
        <v>49.684908789386405</v>
      </c>
      <c r="Q11" s="71">
        <f>IF(females!U22&gt;0,females!U22,"")</f>
        <v>45.60530679933665</v>
      </c>
      <c r="R11" s="71">
        <f>IF(females!U23&gt;0,females!U23,"")</f>
        <v>48.291873963515755</v>
      </c>
      <c r="S11" s="71">
        <f>IF(females!U24&gt;0,females!U24,"")</f>
        <v>37.64510779436153</v>
      </c>
      <c r="T11" s="71">
        <f>IF(females!U25&gt;0,females!U25,"")</f>
        <v>13.266998341625207</v>
      </c>
      <c r="U11" s="71">
        <f>IF(females!U27&gt;0,females!U27,"")</f>
        <v>48.623548922056386</v>
      </c>
      <c r="V11" s="71">
        <f>IF(females!U28&gt;0,females!U28,"")</f>
        <v>42.95190713101161</v>
      </c>
      <c r="W11" s="71">
        <f>IF(females!U29&gt;0,females!U29,"")</f>
        <v>46.401326699834165</v>
      </c>
      <c r="X11" s="71">
        <f>IF(females!U30&gt;0,females!U30,"")</f>
        <v>39.30348258706468</v>
      </c>
      <c r="Y11" s="71">
        <f>IF(females!U31&gt;0,females!U31,"")</f>
        <v>13.266998341625207</v>
      </c>
      <c r="Z11" s="71">
        <f>IF(females!U33&gt;0,females!U33,"")</f>
        <v>59.70149253731344</v>
      </c>
      <c r="AA11" s="71">
        <f>IF(females!U34&gt;0,females!U34,"")</f>
        <v>48.258706467661696</v>
      </c>
      <c r="AB11" s="71">
        <f>IF(females!U35&gt;0,females!U35,"")</f>
        <v>6.633499170812604</v>
      </c>
      <c r="AC11" s="71">
        <f>IF(females!U36&gt;0,females!U36,"")</f>
        <v>63.681592039801</v>
      </c>
      <c r="AD11" s="71">
        <f>IF(females!U37&gt;0,females!U37,"")</f>
        <v>51.07794361525705</v>
      </c>
    </row>
    <row r="12" spans="1:30" ht="13.5">
      <c r="A12" s="61" t="str">
        <f>'females_stats (μm)'!A$2</f>
        <v>Milnesium tardigradum</v>
      </c>
      <c r="B12" s="87" t="str">
        <f>'females_stats (μm)'!B$2</f>
        <v>Poland.1</v>
      </c>
      <c r="C12" s="63">
        <f>females!V1</f>
        <v>11</v>
      </c>
      <c r="D12" s="70">
        <f>IF(females!W3&gt;0,females!W3,"")</f>
        <v>1348.0815762184584</v>
      </c>
      <c r="E12" s="71">
        <f>IF(females!W4&gt;0,females!W4,"")</f>
        <v>20.91254752851711</v>
      </c>
      <c r="F12" s="71">
        <f>IF(females!W5&gt;0,females!W5,"")</f>
        <v>13.826477704804702</v>
      </c>
      <c r="G12" s="71">
        <f>IF(females!W8&gt;0,females!W8,"")</f>
        <v>69.1323885240235</v>
      </c>
      <c r="H12" s="71">
        <f>IF(females!W9&gt;0,females!W9,"")</f>
        <v>58.07120636017975</v>
      </c>
      <c r="I12" s="71">
        <f>IF(females!W10&gt;0,females!W10,"")</f>
        <v>55.30591081921881</v>
      </c>
      <c r="J12" s="71">
        <f>IF(females!W11&gt;0,females!W11,"")</f>
        <v>55.99723470445904</v>
      </c>
      <c r="K12" s="71">
        <f>IF(females!W15&gt;0,females!W15,"")</f>
        <v>41.7559626685102</v>
      </c>
      <c r="L12" s="71">
        <f>IF(females!W16&gt;0,females!W16,"")</f>
        <v>39.405461458693395</v>
      </c>
      <c r="M12" s="71">
        <f>IF(females!W17&gt;0,females!W17,"")</f>
        <v>40.131351538195645</v>
      </c>
      <c r="N12" s="71">
        <f>IF(females!W18&gt;0,females!W18,"")</f>
        <v>38.02281368821293</v>
      </c>
      <c r="O12" s="71">
        <f>IF(females!W19&gt;0,females!W19,"")</f>
      </c>
      <c r="P12" s="71">
        <f>IF(females!W21&gt;0,females!W21,"")</f>
        <v>46.66436225371587</v>
      </c>
      <c r="Q12" s="71">
        <f>IF(females!W22&gt;0,females!W22,"")</f>
        <v>37.677151745592816</v>
      </c>
      <c r="R12" s="71">
        <f>IF(females!W23&gt;0,females!W23,"")</f>
        <v>43.553404770134804</v>
      </c>
      <c r="S12" s="71">
        <f>IF(females!W24&gt;0,females!W24,"")</f>
      </c>
      <c r="T12" s="71">
        <f>IF(females!W25&gt;0,females!W25,"")</f>
      </c>
      <c r="U12" s="71">
        <f>IF(females!W27&gt;0,females!W27,"")</f>
        <v>46.66436225371587</v>
      </c>
      <c r="V12" s="71">
        <f>IF(females!W28&gt;0,females!W28,"")</f>
        <v>40.78810922917387</v>
      </c>
      <c r="W12" s="71">
        <f>IF(females!W29&gt;0,females!W29,"")</f>
        <v>42.792948496370556</v>
      </c>
      <c r="X12" s="71">
        <f>IF(females!W30&gt;0,females!W30,"")</f>
      </c>
      <c r="Y12" s="71">
        <f>IF(females!W31&gt;0,females!W31,"")</f>
        <v>10.369858278603527</v>
      </c>
      <c r="Z12" s="71">
        <f>IF(females!W33&gt;0,females!W33,"")</f>
        <v>58.07120636017975</v>
      </c>
      <c r="AA12" s="71">
        <f>IF(females!W34&gt;0,females!W34,"")</f>
        <v>42.516418942274456</v>
      </c>
      <c r="AB12" s="71">
        <f>IF(females!W35&gt;0,females!W35,"")</f>
        <v>6.913238852402351</v>
      </c>
      <c r="AC12" s="71">
        <f>IF(females!W36&gt;0,females!W36,"")</f>
        <v>61.527825786380916</v>
      </c>
      <c r="AD12" s="71">
        <f>IF(females!W37&gt;0,females!W37,"")</f>
        <v>44.93605254061528</v>
      </c>
    </row>
    <row r="13" spans="1:30" ht="13.5">
      <c r="A13" s="61" t="str">
        <f>'females_stats (μm)'!A$2</f>
        <v>Milnesium tardigradum</v>
      </c>
      <c r="B13" s="87" t="str">
        <f>'females_stats (μm)'!B$2</f>
        <v>Poland.1</v>
      </c>
      <c r="C13" s="63">
        <f>females!X1</f>
        <v>12</v>
      </c>
      <c r="D13" s="70">
        <f>IF(females!Y3&gt;0,females!Y3,"")</f>
        <v>1498.5163204747773</v>
      </c>
      <c r="E13" s="71">
        <f>IF(females!Y4&gt;0,females!Y4,"")</f>
        <v>19.881305637982194</v>
      </c>
      <c r="F13" s="71">
        <f>IF(females!Y5&gt;0,females!Y5,"")</f>
        <v>16.70623145400593</v>
      </c>
      <c r="G13" s="71">
        <f>IF(females!Y8&gt;0,females!Y8,"")</f>
        <v>69.37685459940653</v>
      </c>
      <c r="H13" s="71">
        <f>IF(females!Y9&gt;0,females!Y9,"")</f>
        <v>61.42433234421364</v>
      </c>
      <c r="I13" s="71">
        <f>IF(females!Y10&gt;0,females!Y10,"")</f>
        <v>55.19287833827893</v>
      </c>
      <c r="J13" s="71">
        <f>IF(females!Y11&gt;0,females!Y11,"")</f>
        <v>56.08308605341246</v>
      </c>
      <c r="K13" s="71">
        <f>IF(females!Y15&gt;0,females!Y15,"")</f>
        <v>42.28486646884272</v>
      </c>
      <c r="L13" s="71">
        <f>IF(females!Y16&gt;0,females!Y16,"")</f>
        <v>37.98219584569733</v>
      </c>
      <c r="M13" s="71">
        <f>IF(females!Y17&gt;0,females!Y17,"")</f>
        <v>39.52522255192878</v>
      </c>
      <c r="N13" s="71">
        <f>IF(females!Y18&gt;0,females!Y18,"")</f>
        <v>36.201780415430264</v>
      </c>
      <c r="O13" s="71">
        <f>IF(females!Y19&gt;0,females!Y19,"")</f>
        <v>7.596439169139465</v>
      </c>
      <c r="P13" s="71">
        <f>IF(females!Y21&gt;0,females!Y21,"")</f>
      </c>
      <c r="Q13" s="71">
        <f>IF(females!Y22&gt;0,females!Y22,"")</f>
        <v>42.87833827893174</v>
      </c>
      <c r="R13" s="71">
        <f>IF(females!Y23&gt;0,females!Y23,"")</f>
        <v>43.62017804154302</v>
      </c>
      <c r="S13" s="71">
        <f>IF(females!Y24&gt;0,females!Y24,"")</f>
        <v>38.27893175074184</v>
      </c>
      <c r="T13" s="71">
        <f>IF(females!Y25&gt;0,females!Y25,"")</f>
      </c>
      <c r="U13" s="71">
        <f>IF(females!Y27&gt;0,females!Y27,"")</f>
        <v>46.587537091988125</v>
      </c>
      <c r="V13" s="71">
        <f>IF(females!Y28&gt;0,females!Y28,"")</f>
        <v>38.57566765578635</v>
      </c>
      <c r="W13" s="71">
        <f>IF(females!Y29&gt;0,females!Y29,"")</f>
        <v>42.87833827893174</v>
      </c>
      <c r="X13" s="71">
        <f>IF(females!Y30&gt;0,females!Y30,"")</f>
        <v>35.311572700296736</v>
      </c>
      <c r="Y13" s="71">
        <f>IF(females!Y31&gt;0,females!Y31,"")</f>
      </c>
      <c r="Z13" s="71">
        <f>IF(females!Y33&gt;0,females!Y33,"")</f>
        <v>58.160237388724035</v>
      </c>
      <c r="AA13" s="71">
        <f>IF(females!Y34&gt;0,females!Y34,"")</f>
        <v>42.433234421364986</v>
      </c>
      <c r="AB13" s="71">
        <f>IF(females!Y35&gt;0,females!Y35,"")</f>
      </c>
      <c r="AC13" s="71">
        <f>IF(females!Y36&gt;0,females!Y36,"")</f>
        <v>61.12759643916914</v>
      </c>
      <c r="AD13" s="71">
        <f>IF(females!Y37&gt;0,females!Y37,"")</f>
        <v>44.21364985163205</v>
      </c>
    </row>
    <row r="14" spans="1:30" ht="13.5">
      <c r="A14" s="61" t="str">
        <f>'females_stats (μm)'!A$2</f>
        <v>Milnesium tardigradum</v>
      </c>
      <c r="B14" s="87" t="str">
        <f>'females_stats (μm)'!B$2</f>
        <v>Poland.1</v>
      </c>
      <c r="C14" s="63">
        <f>females!Z1</f>
        <v>13</v>
      </c>
      <c r="D14" s="70">
        <f>IF(females!AA3&gt;0,females!AA3,"")</f>
      </c>
      <c r="E14" s="71">
        <f>IF(females!AA4&gt;0,females!AA4,"")</f>
      </c>
      <c r="F14" s="71">
        <f>IF(females!AA5&gt;0,females!AA5,"")</f>
      </c>
      <c r="G14" s="71">
        <f>IF(females!AA8&gt;0,females!AA8,"")</f>
      </c>
      <c r="H14" s="71">
        <f>IF(females!AA9&gt;0,females!AA9,"")</f>
      </c>
      <c r="I14" s="71">
        <f>IF(females!AA10&gt;0,females!AA10,"")</f>
      </c>
      <c r="J14" s="71">
        <f>IF(females!AA11&gt;0,females!AA11,"")</f>
      </c>
      <c r="K14" s="71">
        <f>IF(females!AA15&gt;0,females!AA15,"")</f>
      </c>
      <c r="L14" s="71">
        <f>IF(females!AA16&gt;0,females!AA16,"")</f>
      </c>
      <c r="M14" s="71">
        <f>IF(females!AA17&gt;0,females!AA17,"")</f>
      </c>
      <c r="N14" s="71">
        <f>IF(females!AA18&gt;0,females!AA18,"")</f>
      </c>
      <c r="O14" s="71">
        <f>IF(females!AA19&gt;0,females!AA19,"")</f>
      </c>
      <c r="P14" s="71">
        <f>IF(females!AA21&gt;0,females!AA21,"")</f>
      </c>
      <c r="Q14" s="71">
        <f>IF(females!AA22&gt;0,females!AA22,"")</f>
      </c>
      <c r="R14" s="71">
        <f>IF(females!AA23&gt;0,females!AA23,"")</f>
      </c>
      <c r="S14" s="71">
        <f>IF(females!AA24&gt;0,females!AA24,"")</f>
      </c>
      <c r="T14" s="71">
        <f>IF(females!AA25&gt;0,females!AA25,"")</f>
      </c>
      <c r="U14" s="71">
        <f>IF(females!AA27&gt;0,females!AA27,"")</f>
      </c>
      <c r="V14" s="71">
        <f>IF(females!AA28&gt;0,females!AA28,"")</f>
      </c>
      <c r="W14" s="71">
        <f>IF(females!AA29&gt;0,females!AA29,"")</f>
      </c>
      <c r="X14" s="71">
        <f>IF(females!AA30&gt;0,females!AA30,"")</f>
      </c>
      <c r="Y14" s="71">
        <f>IF(females!AA31&gt;0,females!AA31,"")</f>
      </c>
      <c r="Z14" s="71">
        <f>IF(females!AA33&gt;0,females!AA33,"")</f>
      </c>
      <c r="AA14" s="71">
        <f>IF(females!AA34&gt;0,females!AA34,"")</f>
      </c>
      <c r="AB14" s="71">
        <f>IF(females!AA35&gt;0,females!AA35,"")</f>
      </c>
      <c r="AC14" s="71">
        <f>IF(females!AA36&gt;0,females!AA36,"")</f>
      </c>
      <c r="AD14" s="71">
        <f>IF(females!AA37&gt;0,females!AA37,"")</f>
      </c>
    </row>
    <row r="15" spans="1:30" ht="13.5">
      <c r="A15" s="61" t="str">
        <f>'females_stats (μm)'!A$2</f>
        <v>Milnesium tardigradum</v>
      </c>
      <c r="B15" s="87" t="str">
        <f>'females_stats (μm)'!B$2</f>
        <v>Poland.1</v>
      </c>
      <c r="C15" s="63">
        <f>females!AB1</f>
        <v>14</v>
      </c>
      <c r="D15" s="70">
        <f>IF(females!AC3&gt;0,females!AC3,"")</f>
      </c>
      <c r="E15" s="71">
        <f>IF(females!AC4&gt;0,females!AC4,"")</f>
      </c>
      <c r="F15" s="71">
        <f>IF(females!AC5&gt;0,females!AC5,"")</f>
      </c>
      <c r="G15" s="71">
        <f>IF(females!AC8&gt;0,females!AC8,"")</f>
      </c>
      <c r="H15" s="71">
        <f>IF(females!AC9&gt;0,females!AC9,"")</f>
      </c>
      <c r="I15" s="71">
        <f>IF(females!AC10&gt;0,females!AC10,"")</f>
      </c>
      <c r="J15" s="71">
        <f>IF(females!AC11&gt;0,females!AC11,"")</f>
      </c>
      <c r="K15" s="71">
        <f>IF(females!AC15&gt;0,females!AC15,"")</f>
      </c>
      <c r="L15" s="71">
        <f>IF(females!AC16&gt;0,females!AC16,"")</f>
      </c>
      <c r="M15" s="71">
        <f>IF(females!AC17&gt;0,females!AC17,"")</f>
      </c>
      <c r="N15" s="71">
        <f>IF(females!AC18&gt;0,females!AC18,"")</f>
      </c>
      <c r="O15" s="71">
        <f>IF(females!AC19&gt;0,females!AC19,"")</f>
      </c>
      <c r="P15" s="71">
        <f>IF(females!AC21&gt;0,females!AC21,"")</f>
      </c>
      <c r="Q15" s="71">
        <f>IF(females!AC22&gt;0,females!AC22,"")</f>
      </c>
      <c r="R15" s="71">
        <f>IF(females!AC23&gt;0,females!AC23,"")</f>
      </c>
      <c r="S15" s="71">
        <f>IF(females!AC24&gt;0,females!AC24,"")</f>
      </c>
      <c r="T15" s="71">
        <f>IF(females!AC25&gt;0,females!AC25,"")</f>
      </c>
      <c r="U15" s="71">
        <f>IF(females!AC27&gt;0,females!AC27,"")</f>
      </c>
      <c r="V15" s="71">
        <f>IF(females!AC28&gt;0,females!AC28,"")</f>
      </c>
      <c r="W15" s="71">
        <f>IF(females!AC29&gt;0,females!AC29,"")</f>
      </c>
      <c r="X15" s="71">
        <f>IF(females!AC30&gt;0,females!AC30,"")</f>
      </c>
      <c r="Y15" s="71">
        <f>IF(females!AC31&gt;0,females!AC31,"")</f>
      </c>
      <c r="Z15" s="71">
        <f>IF(females!AC33&gt;0,females!AC33,"")</f>
      </c>
      <c r="AA15" s="71">
        <f>IF(females!AC34&gt;0,females!AC34,"")</f>
      </c>
      <c r="AB15" s="71">
        <f>IF(females!AC35&gt;0,females!AC35,"")</f>
      </c>
      <c r="AC15" s="71">
        <f>IF(females!AC36&gt;0,females!AC36,"")</f>
      </c>
      <c r="AD15" s="71">
        <f>IF(females!AC37&gt;0,females!AC37,"")</f>
      </c>
    </row>
    <row r="16" spans="1:30" ht="13.5">
      <c r="A16" s="61" t="str">
        <f>'females_stats (μm)'!A$2</f>
        <v>Milnesium tardigradum</v>
      </c>
      <c r="B16" s="87" t="str">
        <f>'females_stats (μm)'!B$2</f>
        <v>Poland.1</v>
      </c>
      <c r="C16" s="63">
        <f>females!AD1</f>
        <v>15</v>
      </c>
      <c r="D16" s="70">
        <f>IF(females!AE3&gt;0,females!AE3,"")</f>
      </c>
      <c r="E16" s="71">
        <f>IF(females!AE4&gt;0,females!AE4,"")</f>
      </c>
      <c r="F16" s="71">
        <f>IF(females!AE5&gt;0,females!AE5,"")</f>
      </c>
      <c r="G16" s="71">
        <f>IF(females!AE8&gt;0,females!AE8,"")</f>
      </c>
      <c r="H16" s="71">
        <f>IF(females!AE9&gt;0,females!AE9,"")</f>
      </c>
      <c r="I16" s="71">
        <f>IF(females!AE10&gt;0,females!AE10,"")</f>
      </c>
      <c r="J16" s="71">
        <f>IF(females!AE11&gt;0,females!AE11,"")</f>
      </c>
      <c r="K16" s="71">
        <f>IF(females!AE15&gt;0,females!AE15,"")</f>
      </c>
      <c r="L16" s="71">
        <f>IF(females!AE16&gt;0,females!AE16,"")</f>
      </c>
      <c r="M16" s="71">
        <f>IF(females!AE17&gt;0,females!AE17,"")</f>
      </c>
      <c r="N16" s="71">
        <f>IF(females!AE18&gt;0,females!AE18,"")</f>
      </c>
      <c r="O16" s="71">
        <f>IF(females!AE19&gt;0,females!AE19,"")</f>
      </c>
      <c r="P16" s="71">
        <f>IF(females!AE21&gt;0,females!AE21,"")</f>
      </c>
      <c r="Q16" s="71">
        <f>IF(females!AE22&gt;0,females!AE22,"")</f>
      </c>
      <c r="R16" s="71">
        <f>IF(females!AE23&gt;0,females!AE23,"")</f>
      </c>
      <c r="S16" s="71">
        <f>IF(females!AE24&gt;0,females!AE24,"")</f>
      </c>
      <c r="T16" s="71">
        <f>IF(females!AE25&gt;0,females!AE25,"")</f>
      </c>
      <c r="U16" s="71">
        <f>IF(females!AE27&gt;0,females!AE27,"")</f>
      </c>
      <c r="V16" s="71">
        <f>IF(females!AE28&gt;0,females!AE28,"")</f>
      </c>
      <c r="W16" s="71">
        <f>IF(females!AE29&gt;0,females!AE29,"")</f>
      </c>
      <c r="X16" s="71">
        <f>IF(females!AE30&gt;0,females!AE30,"")</f>
      </c>
      <c r="Y16" s="71">
        <f>IF(females!AE31&gt;0,females!AE31,"")</f>
      </c>
      <c r="Z16" s="71">
        <f>IF(females!AE33&gt;0,females!AE33,"")</f>
      </c>
      <c r="AA16" s="71">
        <f>IF(females!AE34&gt;0,females!AE34,"")</f>
      </c>
      <c r="AB16" s="71">
        <f>IF(females!AE35&gt;0,females!AE35,"")</f>
      </c>
      <c r="AC16" s="71">
        <f>IF(females!AE36&gt;0,females!AE36,"")</f>
      </c>
      <c r="AD16" s="71">
        <f>IF(females!AE37&gt;0,females!AE37,"")</f>
      </c>
    </row>
  </sheetData>
  <sheetProtection/>
  <printOptions/>
  <pageMargins left="0.7" right="0.7" top="0.75" bottom="0.75" header="0.3" footer="0.3"/>
  <pageSetup orientation="portrait" paperSize="3"/>
</worksheet>
</file>

<file path=xl/worksheets/sheet5.xml><?xml version="1.0" encoding="utf-8"?>
<worksheet xmlns="http://schemas.openxmlformats.org/spreadsheetml/2006/main" xmlns:r="http://schemas.openxmlformats.org/officeDocument/2006/relationships">
  <dimension ref="A1:AT54"/>
  <sheetViews>
    <sheetView zoomScalePageLayoutView="0" workbookViewId="0" topLeftCell="T1">
      <selection activeCell="AN11" sqref="AN11"/>
    </sheetView>
  </sheetViews>
  <sheetFormatPr defaultColWidth="9.125" defaultRowHeight="12.75"/>
  <cols>
    <col min="1" max="1" width="31.125" style="15" bestFit="1" customWidth="1"/>
    <col min="2" max="31" width="6.625" style="15" customWidth="1"/>
    <col min="32" max="32" width="2.875" style="15" customWidth="1"/>
    <col min="33" max="33" width="31.125" style="15" bestFit="1" customWidth="1"/>
    <col min="34" max="34" width="3.125" style="15" bestFit="1" customWidth="1"/>
    <col min="35" max="35" width="6.875" style="15" bestFit="1" customWidth="1"/>
    <col min="36" max="36" width="2.50390625" style="15" customWidth="1"/>
    <col min="37" max="37" width="6.875" style="15" bestFit="1" customWidth="1"/>
    <col min="38" max="38" width="7.50390625" style="15" bestFit="1" customWidth="1"/>
    <col min="39" max="39" width="2.50390625" style="46" customWidth="1"/>
    <col min="40" max="41" width="7.50390625" style="15" bestFit="1" customWidth="1"/>
    <col min="42" max="42" width="7.50390625" style="46" bestFit="1" customWidth="1"/>
    <col min="43" max="43" width="7.50390625" style="15" bestFit="1" customWidth="1"/>
    <col min="44" max="44" width="7.375" style="46" bestFit="1" customWidth="1"/>
    <col min="45" max="16384" width="9.125" style="15" customWidth="1"/>
  </cols>
  <sheetData>
    <row r="1" spans="1:44" ht="13.5">
      <c r="A1" s="16" t="s">
        <v>7</v>
      </c>
      <c r="B1" s="127">
        <v>1</v>
      </c>
      <c r="C1" s="127"/>
      <c r="D1" s="127">
        <v>2</v>
      </c>
      <c r="E1" s="127"/>
      <c r="F1" s="127">
        <v>3</v>
      </c>
      <c r="G1" s="127"/>
      <c r="H1" s="128">
        <v>4</v>
      </c>
      <c r="I1" s="128"/>
      <c r="J1" s="127">
        <v>5</v>
      </c>
      <c r="K1" s="127"/>
      <c r="L1" s="127">
        <v>6</v>
      </c>
      <c r="M1" s="127"/>
      <c r="N1" s="127">
        <v>7</v>
      </c>
      <c r="O1" s="127"/>
      <c r="P1" s="127">
        <v>8</v>
      </c>
      <c r="Q1" s="127"/>
      <c r="R1" s="127">
        <v>9</v>
      </c>
      <c r="S1" s="127"/>
      <c r="T1" s="127">
        <v>10</v>
      </c>
      <c r="U1" s="127"/>
      <c r="V1" s="127">
        <v>11</v>
      </c>
      <c r="W1" s="127"/>
      <c r="X1" s="120">
        <v>12</v>
      </c>
      <c r="Y1" s="120"/>
      <c r="Z1" s="120">
        <v>13</v>
      </c>
      <c r="AA1" s="120"/>
      <c r="AB1" s="120">
        <v>14</v>
      </c>
      <c r="AC1" s="120"/>
      <c r="AD1" s="120">
        <v>15</v>
      </c>
      <c r="AE1" s="120"/>
      <c r="AG1" s="121" t="s">
        <v>8</v>
      </c>
      <c r="AH1" s="123" t="s">
        <v>2</v>
      </c>
      <c r="AI1" s="114" t="s">
        <v>9</v>
      </c>
      <c r="AJ1" s="114"/>
      <c r="AK1" s="114"/>
      <c r="AL1" s="114"/>
      <c r="AM1" s="114"/>
      <c r="AN1" s="119"/>
      <c r="AO1" s="125" t="s">
        <v>0</v>
      </c>
      <c r="AP1" s="126"/>
      <c r="AQ1" s="114" t="s">
        <v>1</v>
      </c>
      <c r="AR1" s="115"/>
    </row>
    <row r="2" spans="1:44" ht="13.5">
      <c r="A2" s="17" t="s">
        <v>8</v>
      </c>
      <c r="B2" s="18" t="s">
        <v>5</v>
      </c>
      <c r="C2" s="26" t="s">
        <v>4</v>
      </c>
      <c r="D2" s="18" t="s">
        <v>5</v>
      </c>
      <c r="E2" s="26" t="s">
        <v>4</v>
      </c>
      <c r="F2" s="18" t="s">
        <v>5</v>
      </c>
      <c r="G2" s="26" t="s">
        <v>4</v>
      </c>
      <c r="H2" s="18" t="s">
        <v>5</v>
      </c>
      <c r="I2" s="26" t="s">
        <v>4</v>
      </c>
      <c r="J2" s="18" t="s">
        <v>5</v>
      </c>
      <c r="K2" s="26" t="s">
        <v>4</v>
      </c>
      <c r="L2" s="18" t="s">
        <v>5</v>
      </c>
      <c r="M2" s="26" t="s">
        <v>4</v>
      </c>
      <c r="N2" s="18" t="s">
        <v>5</v>
      </c>
      <c r="O2" s="26" t="s">
        <v>4</v>
      </c>
      <c r="P2" s="18" t="s">
        <v>5</v>
      </c>
      <c r="Q2" s="26" t="s">
        <v>4</v>
      </c>
      <c r="R2" s="18" t="s">
        <v>5</v>
      </c>
      <c r="S2" s="26" t="s">
        <v>4</v>
      </c>
      <c r="T2" s="18" t="s">
        <v>5</v>
      </c>
      <c r="U2" s="26" t="s">
        <v>4</v>
      </c>
      <c r="V2" s="18" t="s">
        <v>5</v>
      </c>
      <c r="W2" s="26" t="s">
        <v>4</v>
      </c>
      <c r="X2" s="18" t="s">
        <v>5</v>
      </c>
      <c r="Y2" s="26" t="s">
        <v>4</v>
      </c>
      <c r="Z2" s="18" t="s">
        <v>5</v>
      </c>
      <c r="AA2" s="26" t="s">
        <v>4</v>
      </c>
      <c r="AB2" s="18" t="s">
        <v>5</v>
      </c>
      <c r="AC2" s="26" t="s">
        <v>4</v>
      </c>
      <c r="AD2" s="18" t="s">
        <v>5</v>
      </c>
      <c r="AE2" s="26" t="s">
        <v>4</v>
      </c>
      <c r="AG2" s="122"/>
      <c r="AH2" s="124"/>
      <c r="AI2" s="116" t="s">
        <v>5</v>
      </c>
      <c r="AJ2" s="116"/>
      <c r="AK2" s="116"/>
      <c r="AL2" s="117" t="s">
        <v>4</v>
      </c>
      <c r="AM2" s="117"/>
      <c r="AN2" s="118"/>
      <c r="AO2" s="47" t="s">
        <v>5</v>
      </c>
      <c r="AP2" s="91" t="s">
        <v>4</v>
      </c>
      <c r="AQ2" s="90" t="s">
        <v>5</v>
      </c>
      <c r="AR2" s="2" t="s">
        <v>4</v>
      </c>
    </row>
    <row r="3" spans="1:46" ht="13.5">
      <c r="A3" s="19" t="s">
        <v>10</v>
      </c>
      <c r="B3" s="37">
        <v>572.8</v>
      </c>
      <c r="C3" s="38">
        <f>IF(AND((B3&gt;0),(B$7&gt;0)),(B3/B$7*100),"")</f>
        <v>1565.0273224043713</v>
      </c>
      <c r="D3" s="37">
        <v>565.6</v>
      </c>
      <c r="E3" s="38">
        <f>IF(AND((D3&gt;0),(D$7&gt;0)),(D3/D$7*100),"")</f>
        <v>1595.0366610265087</v>
      </c>
      <c r="F3" s="37">
        <v>613</v>
      </c>
      <c r="G3" s="38">
        <f>IF(AND((F3&gt;0),(F$7&gt;0)),(F3/F$7*100),"")</f>
        <v>2063.2783574554023</v>
      </c>
      <c r="H3" s="37"/>
      <c r="I3" s="38">
        <f>IF(AND((H3&gt;0),(H$7&gt;0)),(H3/H$7*100),"")</f>
      </c>
      <c r="J3" s="37">
        <v>582.5</v>
      </c>
      <c r="K3" s="38">
        <f>IF(AND((J3&gt;0),(J$7&gt;0)),(J3/J$7*100),"")</f>
        <v>1713.235294117647</v>
      </c>
      <c r="L3" s="37">
        <v>457.3</v>
      </c>
      <c r="M3" s="38">
        <f>IF(AND((L3&gt;0),(L$7&gt;0)),(L3/L$7*100),"")</f>
        <v>1273.8161559888579</v>
      </c>
      <c r="N3" s="37">
        <v>457</v>
      </c>
      <c r="O3" s="38">
        <f>IF(AND((N3&gt;0),(N$7&gt;0)),(N3/N$7*100),"")</f>
        <v>1417.9336022339437</v>
      </c>
      <c r="P3" s="37">
        <v>577</v>
      </c>
      <c r="Q3" s="38">
        <f>IF(AND((P3&gt;0),(P$7&gt;0)),(P3/P$7*100),"")</f>
        <v>1677.325581395349</v>
      </c>
      <c r="R3" s="37">
        <v>539</v>
      </c>
      <c r="S3" s="38">
        <f>IF(AND((R3&gt;0),(R$7&gt;0)),(R3/R$7*100),"")</f>
        <v>1745.4663212435232</v>
      </c>
      <c r="T3" s="37">
        <v>693.2</v>
      </c>
      <c r="U3" s="38">
        <f>IF(AND((T3&gt;0),(T$7&gt;0)),(T3/T$7*100),"")</f>
        <v>2299.1708126036483</v>
      </c>
      <c r="V3" s="37"/>
      <c r="W3" s="38">
        <f>IF(AND((V3&gt;0),(V$7&gt;0)),(V3/V$7*100),"")</f>
      </c>
      <c r="X3" s="37">
        <v>488.6</v>
      </c>
      <c r="Y3" s="38">
        <f>IF(AND((X3&gt;0),(X$7&gt;0)),(X3/X$7*100),"")</f>
        <v>1449.8516320474778</v>
      </c>
      <c r="Z3" s="37"/>
      <c r="AA3" s="38">
        <f>IF(AND((Z3&gt;0),(Z$7&gt;0)),(Z3/Z$7*100),"")</f>
      </c>
      <c r="AB3" s="37"/>
      <c r="AC3" s="38">
        <f>IF(AND((AB3&gt;0),(AB$7&gt;0)),(AB3/AB$7*100),"")</f>
      </c>
      <c r="AD3" s="37"/>
      <c r="AE3" s="38">
        <f>IF(AND((AD3&gt;0),(AD$7&gt;0)),(AD3/AD$7*100),"")</f>
      </c>
      <c r="AF3" s="39"/>
      <c r="AG3" s="40" t="str">
        <f>A3</f>
        <v>Body length</v>
      </c>
      <c r="AH3" s="41">
        <f>COUNT(B3,D3,F3,H3,J3,L3,N3,P3,R3,T3,V3,X3,Z3,AB3,AD3)</f>
        <v>10</v>
      </c>
      <c r="AI3" s="42">
        <f>IF(SUM(B3,D3,F3,H3,J3,L3,N3,P3,R3,T3,V3,X3,Z3,AB3,AD3)&gt;0,MIN(B3,D3,F3,H3,J3,L3,N3,P3,R3,T3,V3,X3,Z3,AB3,AD3),"")</f>
        <v>457</v>
      </c>
      <c r="AJ3" s="43" t="str">
        <f>IF(COUNT(AI3)&gt;0,"–","?")</f>
        <v>–</v>
      </c>
      <c r="AK3" s="44">
        <f>IF(SUM(B3,D3,F3,H3,J3,L3,N3,P3,R3,T3,V3,X3,Z3,AB3,AD3)&gt;0,MAX(B3,D3,F3,H3,J3,L3,N3,P3,R3,T3,V3,X3,Z3,AB3,AD3),"")</f>
        <v>693.2</v>
      </c>
      <c r="AL3" s="32">
        <f>IF(SUM(C3,E3,G3,I3,K3,M3,O3,Q3,S3,U3,W3,Y3,AA3,AC3,AE3)&gt;0,MIN(C3,E3,G3,I3,K3,M3,O3,Q3,S3,U3,W3,Y3,AA3,AC3,AE3),"")</f>
        <v>1273.8161559888579</v>
      </c>
      <c r="AM3" s="33" t="str">
        <f>IF(COUNT(AL3)&gt;0,"–","?")</f>
        <v>–</v>
      </c>
      <c r="AN3" s="34">
        <f>IF(SUM(C3,E3,G3,I3,K3,M3,O3,Q3,S3,U3,W3,Y3,AA3,AC3,AE3)&gt;0,MAX(C3,E3,G3,I3,K3,M3,O3,Q3,S3,U3,W3,Y3,AA3,AC3,AE3),"")</f>
        <v>2299.1708126036483</v>
      </c>
      <c r="AO3" s="48">
        <f>IF(SUM(B3,D3,F3,H3,J3,L3,N3,P3,R3,T3,V3,X3,Z3,AB3,AD3)&gt;0,AVERAGE(B3,D3,F3,H3,J3,L3,N3,P3,R3,T3,V3,X3,Z3,AB3,AD3),"?")</f>
        <v>554.6000000000001</v>
      </c>
      <c r="AP3" s="35">
        <f>IF(SUM(C3,E3,G3,I3,K3,M3,O3,Q3,S3,U3,W3,Y3,AA3,AC3,AE3)&gt;0,AVERAGE(C3,E3,G3,I3,K3,M3,O3,Q3,S3,U3,W3,Y3,AA3,AC3,AE3),"?")</f>
        <v>1680.0141740516726</v>
      </c>
      <c r="AQ3" s="43">
        <f>IF(COUNT(B3,D3,F3,H3,J3,L3,N3,P3,R3,T3,V3,X3,Z3,AB3,AD3)&gt;1,STDEV(B3,D3,F3,H3,J3,L3,N3,P3,R3,T3,V3,X3,Z3,AB3,AD3),"?")</f>
        <v>72.98808121878484</v>
      </c>
      <c r="AR3" s="36">
        <f>IF(COUNT(C3,E3,G3,I3,K3,M3,O3,Q3,S3,U3,W3,Y3,AA3,AC3,AE3)&gt;1,STDEV(C3,E3,G3,I3,K3,M3,O3,Q3,S3,U3,W3,Y3,AA3,AC3,AE3),"?")</f>
        <v>306.00331112588685</v>
      </c>
      <c r="AT3" s="22"/>
    </row>
    <row r="4" spans="1:44" ht="13.5">
      <c r="A4" s="19" t="s">
        <v>11</v>
      </c>
      <c r="B4" s="20">
        <v>8.22</v>
      </c>
      <c r="C4" s="68">
        <f>IF(AND((B4&gt;0),(B$7&gt;0)),(B4/B$7*100),"")</f>
        <v>22.459016393442624</v>
      </c>
      <c r="D4" s="20">
        <v>8.4</v>
      </c>
      <c r="E4" s="68">
        <f>IF(AND((D4&gt;0),(D$7&gt;0)),(D4/D$7*100),"")</f>
        <v>23.688663282571913</v>
      </c>
      <c r="F4" s="20">
        <v>7.5</v>
      </c>
      <c r="G4" s="68">
        <f>IF(AND((F4&gt;0),(F$7&gt;0)),(F4/F$7*100),"")</f>
        <v>25.24402558061259</v>
      </c>
      <c r="H4" s="20"/>
      <c r="I4" s="68">
        <f>IF(AND((H4&gt;0),(H$7&gt;0)),(H4/H$7*100),"")</f>
      </c>
      <c r="J4" s="20"/>
      <c r="K4" s="68">
        <f>IF(AND((J4&gt;0),(J$7&gt;0)),(J4/J$7*100),"")</f>
      </c>
      <c r="L4" s="20"/>
      <c r="M4" s="68">
        <f>IF(AND((L4&gt;0),(L$7&gt;0)),(L4/L$7*100),"")</f>
      </c>
      <c r="N4" s="20">
        <v>6.3</v>
      </c>
      <c r="O4" s="68">
        <f>IF(AND((N4&gt;0),(N$7&gt;0)),(N4/N$7*100),"")</f>
        <v>19.547005895128763</v>
      </c>
      <c r="P4" s="20">
        <v>8.8</v>
      </c>
      <c r="Q4" s="68">
        <f>IF(AND((P4&gt;0),(P$7&gt;0)),(P4/P$7*100),"")</f>
        <v>25.581395348837212</v>
      </c>
      <c r="R4" s="20"/>
      <c r="S4" s="68">
        <f>IF(AND((R4&gt;0),(R$7&gt;0)),(R4/R$7*100),"")</f>
      </c>
      <c r="T4" s="20">
        <v>7.82</v>
      </c>
      <c r="U4" s="68">
        <f>IF(AND((T4&gt;0),(T$7&gt;0)),(T4/T$7*100),"")</f>
        <v>25.93698175787728</v>
      </c>
      <c r="V4" s="20"/>
      <c r="W4" s="68">
        <f>IF(AND((V4&gt;0),(V$7&gt;0)),(V4/V$7*100),"")</f>
      </c>
      <c r="X4" s="20">
        <v>6.7</v>
      </c>
      <c r="Y4" s="68">
        <f>IF(AND((X4&gt;0),(X$7&gt;0)),(X4/X$7*100),"")</f>
        <v>19.881305637982194</v>
      </c>
      <c r="Z4" s="20"/>
      <c r="AA4" s="68">
        <f>IF(AND((Z4&gt;0),(Z$7&gt;0)),(Z4/Z$7*100),"")</f>
      </c>
      <c r="AB4" s="20"/>
      <c r="AC4" s="68">
        <f>IF(AND((AB4&gt;0),(AB$7&gt;0)),(AB4/AB$7*100),"")</f>
      </c>
      <c r="AD4" s="20"/>
      <c r="AE4" s="68">
        <f>IF(AND((AD4&gt;0),(AD$7&gt;0)),(AD4/AD$7*100),"")</f>
      </c>
      <c r="AG4" s="21" t="str">
        <f aca="true" t="shared" si="0" ref="AG4:AG37">A4</f>
        <v>Peribuccal papillae length</v>
      </c>
      <c r="AH4" s="10">
        <f>COUNT(B4,D4,F4,H4,J4,L4,N4,P4,R4,T4,V4,X4,Z4,AB4,AD4)</f>
        <v>7</v>
      </c>
      <c r="AI4" s="3">
        <f aca="true" t="shared" si="1" ref="AI4:AI37">IF(SUM(B4,D4,F4,H4,J4,L4,N4,P4,R4,T4,V4,X4,Z4,AB4,AD4)&gt;0,MIN(B4,D4,F4,H4,J4,L4,N4,P4,R4,T4,V4,X4,Z4,AB4,AD4),"")</f>
        <v>6.3</v>
      </c>
      <c r="AJ4" s="43" t="str">
        <f>IF(COUNT(AI4)&gt;0,"–","?")</f>
        <v>–</v>
      </c>
      <c r="AK4" s="5">
        <f aca="true" t="shared" si="2" ref="AK4:AK37">IF(SUM(B4,D4,F4,H4,J4,L4,N4,P4,R4,T4,V4,X4,Z4,AB4,AD4)&gt;0,MAX(B4,D4,F4,H4,J4,L4,N4,P4,R4,T4,V4,X4,Z4,AB4,AD4),"")</f>
        <v>8.8</v>
      </c>
      <c r="AL4" s="55">
        <f aca="true" t="shared" si="3" ref="AL4:AL37">IF(SUM(C4,E4,G4,I4,K4,M4,O4,Q4,S4,U4,W4,Y4,AA4,AC4,AE4)&gt;0,MIN(C4,E4,G4,I4,K4,M4,O4,Q4,S4,U4,W4,Y4,AA4,AC4,AE4),"")</f>
        <v>19.547005895128763</v>
      </c>
      <c r="AM4" s="6" t="str">
        <f aca="true" t="shared" si="4" ref="AM4:AM37">IF(COUNT(AL4)&gt;0,"–","?")</f>
        <v>–</v>
      </c>
      <c r="AN4" s="56">
        <f aca="true" t="shared" si="5" ref="AN4:AN37">IF(SUM(C4,E4,G4,I4,K4,M4,O4,Q4,S4,U4,W4,Y4,AA4,AC4,AE4)&gt;0,MAX(C4,E4,G4,I4,K4,M4,O4,Q4,S4,U4,W4,Y4,AA4,AC4,AE4),"")</f>
        <v>25.93698175787728</v>
      </c>
      <c r="AO4" s="49">
        <f aca="true" t="shared" si="6" ref="AO4:AP11">IF(SUM(B4,D4,F4,H4,J4,L4,N4,P4,R4,T4,V4,X4,Z4,AB4,AD4)&gt;0,AVERAGE(B4,D4,F4,H4,J4,L4,N4,P4,R4,T4,V4,X4,Z4,AB4,AD4),"?")</f>
        <v>7.677142857142857</v>
      </c>
      <c r="AP4" s="7">
        <f>IF(SUM(C4,E4,G4,I4,K4,M4,O4,Q4,S4,U4,W4,Y4,AA4,AC4,AE4)&gt;0,AVERAGE(C4,E4,G4,I4,K4,M4,O4,Q4,S4,U4,W4,Y4,AA4,AC4,AE4),"?")</f>
        <v>23.191199128064653</v>
      </c>
      <c r="AQ4" s="4">
        <f aca="true" t="shared" si="7" ref="AQ4:AR37">IF(COUNT(B4,D4,F4,H4,J4,L4,N4,P4,R4,T4,V4,X4,Z4,AB4,AD4)&gt;1,STDEV(B4,D4,F4,H4,J4,L4,N4,P4,R4,T4,V4,X4,Z4,AB4,AD4),"?")</f>
        <v>0.9111478893080237</v>
      </c>
      <c r="AR4" s="8">
        <f t="shared" si="7"/>
        <v>2.6610010035329785</v>
      </c>
    </row>
    <row r="5" spans="1:44" ht="13.5">
      <c r="A5" s="19" t="s">
        <v>12</v>
      </c>
      <c r="B5" s="20">
        <v>6.04</v>
      </c>
      <c r="C5" s="68">
        <f>IF(AND((B5&gt;0),(B$7&gt;0)),(B5/B$7*100),"")</f>
        <v>16.502732240437158</v>
      </c>
      <c r="D5" s="20">
        <v>5.25</v>
      </c>
      <c r="E5" s="68">
        <f>IF(AND((D5&gt;0),(D$7&gt;0)),(D5/D$7*100),"")</f>
        <v>14.805414551607447</v>
      </c>
      <c r="F5" s="20">
        <v>6.158</v>
      </c>
      <c r="G5" s="68">
        <f>IF(AND((F5&gt;0),(F$7&gt;0)),(F5/F$7*100),"")</f>
        <v>20.727027936721644</v>
      </c>
      <c r="H5" s="20"/>
      <c r="I5" s="68">
        <f>IF(AND((H5&gt;0),(H$7&gt;0)),(H5/H$7*100),"")</f>
      </c>
      <c r="J5" s="20"/>
      <c r="K5" s="68">
        <f>IF(AND((J5&gt;0),(J$7&gt;0)),(J5/J$7*100),"")</f>
      </c>
      <c r="L5" s="20">
        <v>5.5</v>
      </c>
      <c r="M5" s="68">
        <f>IF(AND((L5&gt;0),(L$7&gt;0)),(L5/L$7*100),"")</f>
        <v>15.320334261838441</v>
      </c>
      <c r="N5" s="20">
        <v>4.6</v>
      </c>
      <c r="O5" s="68">
        <f>IF(AND((N5&gt;0),(N$7&gt;0)),(N5/N$7*100),"")</f>
        <v>14.272417002792428</v>
      </c>
      <c r="P5" s="20">
        <v>5.67</v>
      </c>
      <c r="Q5" s="68">
        <f>IF(AND((P5&gt;0),(P$7&gt;0)),(P5/P$7*100),"")</f>
        <v>16.482558139534884</v>
      </c>
      <c r="R5" s="20">
        <v>5.3</v>
      </c>
      <c r="S5" s="68">
        <f>IF(AND((R5&gt;0),(R$7&gt;0)),(R5/R$7*100),"")</f>
        <v>17.16321243523316</v>
      </c>
      <c r="T5" s="20">
        <v>4.9</v>
      </c>
      <c r="U5" s="68">
        <f>IF(AND((T5&gt;0),(T$7&gt;0)),(T5/T$7*100),"")</f>
        <v>16.25207296849088</v>
      </c>
      <c r="V5" s="20"/>
      <c r="W5" s="68">
        <f>IF(AND((V5&gt;0),(V$7&gt;0)),(V5/V$7*100),"")</f>
      </c>
      <c r="X5" s="20">
        <v>5.63</v>
      </c>
      <c r="Y5" s="68">
        <f>IF(AND((X5&gt;0),(X$7&gt;0)),(X5/X$7*100),"")</f>
        <v>16.70623145400593</v>
      </c>
      <c r="Z5" s="20"/>
      <c r="AA5" s="68">
        <f>IF(AND((Z5&gt;0),(Z$7&gt;0)),(Z5/Z$7*100),"")</f>
      </c>
      <c r="AB5" s="20"/>
      <c r="AC5" s="68">
        <f>IF(AND((AB5&gt;0),(AB$7&gt;0)),(AB5/AB$7*100),"")</f>
      </c>
      <c r="AD5" s="20"/>
      <c r="AE5" s="68">
        <f>IF(AND((AD5&gt;0),(AD$7&gt;0)),(AD5/AD$7*100),"")</f>
      </c>
      <c r="AG5" s="21" t="str">
        <f t="shared" si="0"/>
        <v>Lateral papillae length</v>
      </c>
      <c r="AH5" s="10">
        <f aca="true" t="shared" si="8" ref="AH5:AH37">COUNT(B5,D5,F5,H5,J5,L5,N5,P5,R5,T5,V5,X5,Z5,AB5,AD5)</f>
        <v>9</v>
      </c>
      <c r="AI5" s="3">
        <f t="shared" si="1"/>
        <v>4.6</v>
      </c>
      <c r="AJ5" s="43" t="str">
        <f aca="true" t="shared" si="9" ref="AJ5:AJ37">IF(COUNT(AI5)&gt;0,"–","?")</f>
        <v>–</v>
      </c>
      <c r="AK5" s="5">
        <f t="shared" si="2"/>
        <v>6.158</v>
      </c>
      <c r="AL5" s="55">
        <f t="shared" si="3"/>
        <v>14.272417002792428</v>
      </c>
      <c r="AM5" s="6" t="str">
        <f t="shared" si="4"/>
        <v>–</v>
      </c>
      <c r="AN5" s="56">
        <f t="shared" si="5"/>
        <v>20.727027936721644</v>
      </c>
      <c r="AO5" s="49">
        <f t="shared" si="6"/>
        <v>5.449777777777778</v>
      </c>
      <c r="AP5" s="7">
        <f>IF(SUM(C5,E5,G5,I5,K5,M5,O5,Q5,S5,U5,W5,Y5,AA5,AC5,AE5)&gt;0,AVERAGE(C5,E5,G5,I5,K5,M5,O5,Q5,S5,U5,W5,Y5,AA5,AC5,AE5),"?")</f>
        <v>16.470222332295773</v>
      </c>
      <c r="AQ5" s="4">
        <f t="shared" si="7"/>
        <v>0.5025141236268336</v>
      </c>
      <c r="AR5" s="8">
        <f t="shared" si="7"/>
        <v>1.8584033315248487</v>
      </c>
    </row>
    <row r="6" spans="1:44" ht="13.5">
      <c r="A6" s="19" t="s">
        <v>13</v>
      </c>
      <c r="B6" s="31"/>
      <c r="C6" s="69"/>
      <c r="D6" s="31"/>
      <c r="E6" s="69"/>
      <c r="F6" s="31"/>
      <c r="G6" s="69"/>
      <c r="H6" s="31"/>
      <c r="I6" s="69"/>
      <c r="J6" s="31"/>
      <c r="K6" s="69"/>
      <c r="L6" s="31"/>
      <c r="M6" s="69"/>
      <c r="N6" s="31"/>
      <c r="O6" s="69"/>
      <c r="P6" s="31"/>
      <c r="Q6" s="69"/>
      <c r="R6" s="101"/>
      <c r="S6" s="102"/>
      <c r="T6" s="31"/>
      <c r="U6" s="69"/>
      <c r="V6" s="31"/>
      <c r="W6" s="69"/>
      <c r="X6" s="31"/>
      <c r="Y6" s="69"/>
      <c r="Z6" s="31"/>
      <c r="AA6" s="69"/>
      <c r="AB6" s="31"/>
      <c r="AC6" s="69"/>
      <c r="AD6" s="31"/>
      <c r="AE6" s="69"/>
      <c r="AG6" s="21" t="str">
        <f t="shared" si="0"/>
        <v>Buccal tube</v>
      </c>
      <c r="AH6" s="10"/>
      <c r="AI6" s="3">
        <f t="shared" si="1"/>
      </c>
      <c r="AJ6" s="43"/>
      <c r="AK6" s="5">
        <f t="shared" si="2"/>
      </c>
      <c r="AL6" s="55"/>
      <c r="AM6" s="6"/>
      <c r="AN6" s="56"/>
      <c r="AO6" s="49"/>
      <c r="AP6" s="7"/>
      <c r="AQ6" s="4"/>
      <c r="AR6" s="8"/>
    </row>
    <row r="7" spans="1:44" ht="13.5">
      <c r="A7" s="30" t="s">
        <v>14</v>
      </c>
      <c r="B7" s="20">
        <v>36.6</v>
      </c>
      <c r="C7" s="68" t="s">
        <v>6</v>
      </c>
      <c r="D7" s="20">
        <v>35.46</v>
      </c>
      <c r="E7" s="68" t="s">
        <v>6</v>
      </c>
      <c r="F7" s="20">
        <v>29.71</v>
      </c>
      <c r="G7" s="68" t="s">
        <v>6</v>
      </c>
      <c r="H7" s="20"/>
      <c r="I7" s="68" t="s">
        <v>6</v>
      </c>
      <c r="J7" s="20">
        <v>34</v>
      </c>
      <c r="K7" s="68" t="s">
        <v>6</v>
      </c>
      <c r="L7" s="20">
        <v>35.9</v>
      </c>
      <c r="M7" s="68" t="s">
        <v>6</v>
      </c>
      <c r="N7" s="20">
        <v>32.23</v>
      </c>
      <c r="O7" s="68" t="s">
        <v>6</v>
      </c>
      <c r="P7" s="20">
        <v>34.4</v>
      </c>
      <c r="Q7" s="68" t="s">
        <v>6</v>
      </c>
      <c r="R7" s="20">
        <v>30.88</v>
      </c>
      <c r="S7" s="68" t="s">
        <v>6</v>
      </c>
      <c r="T7" s="20">
        <v>30.15</v>
      </c>
      <c r="U7" s="68" t="s">
        <v>6</v>
      </c>
      <c r="V7" s="20"/>
      <c r="W7" s="68" t="s">
        <v>6</v>
      </c>
      <c r="X7" s="20">
        <v>33.7</v>
      </c>
      <c r="Y7" s="68" t="s">
        <v>6</v>
      </c>
      <c r="Z7" s="20"/>
      <c r="AA7" s="68" t="s">
        <v>6</v>
      </c>
      <c r="AB7" s="20"/>
      <c r="AC7" s="68" t="s">
        <v>6</v>
      </c>
      <c r="AD7" s="20"/>
      <c r="AE7" s="68" t="s">
        <v>6</v>
      </c>
      <c r="AG7" s="21" t="str">
        <f t="shared" si="0"/>
        <v>     Length</v>
      </c>
      <c r="AH7" s="10">
        <f t="shared" si="8"/>
        <v>10</v>
      </c>
      <c r="AI7" s="3">
        <f t="shared" si="1"/>
        <v>29.71</v>
      </c>
      <c r="AJ7" s="43" t="str">
        <f t="shared" si="9"/>
        <v>–</v>
      </c>
      <c r="AK7" s="5">
        <f t="shared" si="2"/>
        <v>36.6</v>
      </c>
      <c r="AL7" s="55">
        <f t="shared" si="3"/>
      </c>
      <c r="AM7" s="6" t="s">
        <v>6</v>
      </c>
      <c r="AN7" s="56">
        <f t="shared" si="5"/>
      </c>
      <c r="AO7" s="49">
        <f t="shared" si="6"/>
        <v>33.303</v>
      </c>
      <c r="AP7" s="7" t="s">
        <v>6</v>
      </c>
      <c r="AQ7" s="4">
        <f t="shared" si="7"/>
        <v>2.449204179138831</v>
      </c>
      <c r="AR7" s="8" t="s">
        <v>6</v>
      </c>
    </row>
    <row r="8" spans="1:44" ht="13.5">
      <c r="A8" s="30" t="s">
        <v>15</v>
      </c>
      <c r="B8" s="20">
        <v>23.8</v>
      </c>
      <c r="C8" s="68">
        <f>IF(AND((B8&gt;0),(B$7&gt;0)),(B8/B$7*100),"")</f>
        <v>65.02732240437157</v>
      </c>
      <c r="D8" s="20">
        <v>23.43</v>
      </c>
      <c r="E8" s="68">
        <f>IF(AND((D8&gt;0),(D$7&gt;0)),(D8/D$7*100),"")</f>
        <v>66.07445008460236</v>
      </c>
      <c r="F8" s="20">
        <v>20.05</v>
      </c>
      <c r="G8" s="103">
        <f>IF(AND((F8&gt;0),(F$7&gt;0)),(F8/F$7*100),"")</f>
        <v>67.485695052171</v>
      </c>
      <c r="H8" s="20"/>
      <c r="I8" s="103">
        <f>IF(AND((H8&gt;0),(H$7&gt;0)),(H8/H$7*100),"")</f>
      </c>
      <c r="J8" s="20">
        <v>22.14</v>
      </c>
      <c r="K8" s="92">
        <f>IF(AND((J8&gt;0),(J$7&gt;0)),(J8/J$7*100),"")</f>
        <v>65.11764705882354</v>
      </c>
      <c r="L8" s="20">
        <v>23.5</v>
      </c>
      <c r="M8" s="68">
        <f>IF(AND((L8&gt;0),(L$7&gt;0)),(L8/L$7*100),"")</f>
        <v>65.45961002785515</v>
      </c>
      <c r="N8" s="20">
        <v>20.97</v>
      </c>
      <c r="O8" s="68">
        <f>IF(AND((N8&gt;0),(N$7&gt;0)),(N8/N$7*100),"")</f>
        <v>65.06360533664288</v>
      </c>
      <c r="P8" s="20">
        <v>22.45</v>
      </c>
      <c r="Q8" s="68">
        <f>IF(AND((P8&gt;0),(P$7&gt;0)),(P8/P$7*100),"")</f>
        <v>65.26162790697676</v>
      </c>
      <c r="R8" s="20">
        <v>21.4</v>
      </c>
      <c r="S8" s="103">
        <f>IF(AND((R8&gt;0),(R$7&gt;0)),(R8/R$7*100),"")</f>
        <v>69.30051813471503</v>
      </c>
      <c r="T8" s="20">
        <v>20.2</v>
      </c>
      <c r="U8" s="68">
        <f>IF(AND((T8&gt;0),(T$7&gt;0)),(T8/T$7*100),"")</f>
        <v>66.9983416252073</v>
      </c>
      <c r="V8" s="20"/>
      <c r="W8" s="103">
        <f>IF(AND((V8&gt;0),(V$7&gt;0)),(V8/V$7*100),"")</f>
      </c>
      <c r="X8" s="20">
        <v>23.38</v>
      </c>
      <c r="Y8" s="103">
        <f>IF(AND((X8&gt;0),(X$7&gt;0)),(X8/X$7*100),"")</f>
        <v>69.37685459940653</v>
      </c>
      <c r="Z8" s="20"/>
      <c r="AA8" s="68">
        <f>IF(AND((Z8&gt;0),(Z$7&gt;0)),(Z8/Z$7*100),"")</f>
      </c>
      <c r="AB8" s="20"/>
      <c r="AC8" s="68">
        <f>IF(AND((AB8&gt;0),(AB$7&gt;0)),(AB8/AB$7*100),"")</f>
      </c>
      <c r="AD8" s="20"/>
      <c r="AE8" s="68">
        <f>IF(AND((AD8&gt;0),(AD$7&gt;0)),(AD8/AD$7*100),"")</f>
      </c>
      <c r="AG8" s="21" t="str">
        <f t="shared" si="0"/>
        <v>     Stylet support insertion point</v>
      </c>
      <c r="AH8" s="10">
        <f t="shared" si="8"/>
        <v>10</v>
      </c>
      <c r="AI8" s="3">
        <f t="shared" si="1"/>
        <v>20.05</v>
      </c>
      <c r="AJ8" s="43" t="str">
        <f t="shared" si="9"/>
        <v>–</v>
      </c>
      <c r="AK8" s="5">
        <f t="shared" si="2"/>
        <v>23.8</v>
      </c>
      <c r="AL8" s="55">
        <f t="shared" si="3"/>
        <v>65.02732240437157</v>
      </c>
      <c r="AM8" s="6" t="str">
        <f t="shared" si="4"/>
        <v>–</v>
      </c>
      <c r="AN8" s="56">
        <f>IF(SUM(C8,E8,G8,I8,K8,M8,O8,Q8,S8,U8,W8,Y8,AA8,AC8,AE8)&gt;0,MAX(C8,E8,G8,I8,K8,M8,O8,Q8,S8,U8,W8,Y8,AA8,AC8,AE8),"")</f>
        <v>69.37685459940653</v>
      </c>
      <c r="AO8" s="49">
        <f t="shared" si="6"/>
        <v>22.131999999999998</v>
      </c>
      <c r="AP8" s="7">
        <f t="shared" si="6"/>
        <v>66.51656722307722</v>
      </c>
      <c r="AQ8" s="4">
        <f t="shared" si="7"/>
        <v>1.4122700402779444</v>
      </c>
      <c r="AR8" s="8">
        <f t="shared" si="7"/>
        <v>1.7086826192667077</v>
      </c>
    </row>
    <row r="9" spans="1:44" ht="13.5">
      <c r="A9" s="30" t="s">
        <v>16</v>
      </c>
      <c r="B9" s="20">
        <v>23.2</v>
      </c>
      <c r="C9" s="68">
        <f>IF(AND((B9&gt;0),(B$7&gt;0)),(B9/B$7*100),"")</f>
        <v>63.3879781420765</v>
      </c>
      <c r="D9" s="20">
        <v>22.45</v>
      </c>
      <c r="E9" s="68">
        <f>IF(AND((D9&gt;0),(D$7&gt;0)),(D9/D$7*100),"")</f>
        <v>63.31077270163564</v>
      </c>
      <c r="F9" s="20">
        <v>19.31</v>
      </c>
      <c r="G9" s="68">
        <f>IF(AND((F9&gt;0),(F$7&gt;0)),(F9/F$7*100),"")</f>
        <v>64.99495119488388</v>
      </c>
      <c r="H9" s="99"/>
      <c r="I9" s="68">
        <f>IF(AND((H9&gt;0),(H$7&gt;0)),(H9/H$7*100),"")</f>
      </c>
      <c r="J9" s="20">
        <v>19.5</v>
      </c>
      <c r="K9" s="68">
        <f>IF(AND((J9&gt;0),(J$7&gt;0)),(J9/J$7*100),"")</f>
        <v>57.35294117647059</v>
      </c>
      <c r="L9" s="20">
        <v>21.21</v>
      </c>
      <c r="M9" s="68">
        <f>IF(AND((L9&gt;0),(L$7&gt;0)),(L9/L$7*100),"")</f>
        <v>59.080779944289695</v>
      </c>
      <c r="N9" s="20">
        <v>20.3</v>
      </c>
      <c r="O9" s="68">
        <f>IF(AND((N9&gt;0),(N$7&gt;0)),(N9/N$7*100),"")</f>
        <v>62.984796773192684</v>
      </c>
      <c r="P9" s="20">
        <v>23.96</v>
      </c>
      <c r="Q9" s="68">
        <f>IF(AND((P9&gt;0),(P$7&gt;0)),(P9/P$7*100),"")</f>
        <v>69.65116279069768</v>
      </c>
      <c r="R9" s="20">
        <v>20.4</v>
      </c>
      <c r="S9" s="68">
        <f>IF(AND((R9&gt;0),(R$7&gt;0)),(R9/R$7*100),"")</f>
        <v>66.06217616580311</v>
      </c>
      <c r="T9" s="20">
        <v>17.89</v>
      </c>
      <c r="U9" s="68">
        <f>IF(AND((T9&gt;0),(T$7&gt;0)),(T9/T$7*100),"")</f>
        <v>59.33665008291874</v>
      </c>
      <c r="V9" s="99"/>
      <c r="W9" s="100">
        <f>IF(AND((V9&gt;0),(V$7&gt;0)),(V9/V$7*100),"")</f>
      </c>
      <c r="X9" s="20">
        <v>20.7</v>
      </c>
      <c r="Y9" s="68">
        <f>IF(AND((X9&gt;0),(X$7&gt;0)),(X9/X$7*100),"")</f>
        <v>61.42433234421364</v>
      </c>
      <c r="Z9" s="20"/>
      <c r="AA9" s="68">
        <f>IF(AND((Z9&gt;0),(Z$7&gt;0)),(Z9/Z$7*100),"")</f>
      </c>
      <c r="AB9" s="20"/>
      <c r="AC9" s="68">
        <f>IF(AND((AB9&gt;0),(AB$7&gt;0)),(AB9/AB$7*100),"")</f>
      </c>
      <c r="AD9" s="20"/>
      <c r="AE9" s="68">
        <f>IF(AND((AD9&gt;0),(AD$7&gt;0)),(AD9/AD$7*100),"")</f>
      </c>
      <c r="AG9" s="21" t="str">
        <f t="shared" si="0"/>
        <v>     Anterior width</v>
      </c>
      <c r="AH9" s="10">
        <f t="shared" si="8"/>
        <v>10</v>
      </c>
      <c r="AI9" s="3">
        <f t="shared" si="1"/>
        <v>17.89</v>
      </c>
      <c r="AJ9" s="43" t="str">
        <f t="shared" si="9"/>
        <v>–</v>
      </c>
      <c r="AK9" s="5">
        <f t="shared" si="2"/>
        <v>23.96</v>
      </c>
      <c r="AL9" s="93">
        <f t="shared" si="3"/>
        <v>57.35294117647059</v>
      </c>
      <c r="AM9" s="94" t="str">
        <f t="shared" si="4"/>
        <v>–</v>
      </c>
      <c r="AN9" s="95">
        <f t="shared" si="5"/>
        <v>69.65116279069768</v>
      </c>
      <c r="AO9" s="49">
        <f t="shared" si="6"/>
        <v>20.891999999999996</v>
      </c>
      <c r="AP9" s="7">
        <f t="shared" si="6"/>
        <v>62.75865413161822</v>
      </c>
      <c r="AQ9" s="4">
        <f t="shared" si="7"/>
        <v>1.8663618798793193</v>
      </c>
      <c r="AR9" s="8">
        <f t="shared" si="7"/>
        <v>3.6577467191604804</v>
      </c>
    </row>
    <row r="10" spans="1:44" ht="13.5">
      <c r="A10" s="30" t="s">
        <v>17</v>
      </c>
      <c r="B10" s="20">
        <v>22.81</v>
      </c>
      <c r="C10" s="68">
        <f>IF(AND((B10&gt;0),(B$7&gt;0)),(B10/B$7*100),"")</f>
        <v>62.322404371584696</v>
      </c>
      <c r="D10" s="20">
        <v>20.63</v>
      </c>
      <c r="E10" s="68">
        <f>IF(AND((D10&gt;0),(D$7&gt;0)),(D10/D$7*100),"")</f>
        <v>58.17822899041173</v>
      </c>
      <c r="F10" s="20">
        <v>19.5</v>
      </c>
      <c r="G10" s="68">
        <f>IF(AND((F10&gt;0),(F$7&gt;0)),(F10/F$7*100),"")</f>
        <v>65.63446650959273</v>
      </c>
      <c r="H10" s="99"/>
      <c r="I10" s="68">
        <f>IF(AND((H10&gt;0),(H$7&gt;0)),(H10/H$7*100),"")</f>
      </c>
      <c r="J10" s="20">
        <v>19.43</v>
      </c>
      <c r="K10" s="68">
        <f>IF(AND((J10&gt;0),(J$7&gt;0)),(J10/J$7*100),"")</f>
        <v>57.147058823529406</v>
      </c>
      <c r="L10" s="20">
        <v>19.48</v>
      </c>
      <c r="M10" s="68">
        <f>IF(AND((L10&gt;0),(L$7&gt;0)),(L10/L$7*100),"")</f>
        <v>54.26183844011142</v>
      </c>
      <c r="N10" s="20">
        <v>19.17</v>
      </c>
      <c r="O10" s="68">
        <f>IF(AND((N10&gt;0),(N$7&gt;0)),(N10/N$7*100),"")</f>
        <v>59.47874650946324</v>
      </c>
      <c r="P10" s="20">
        <v>23.73</v>
      </c>
      <c r="Q10" s="68">
        <f>IF(AND((P10&gt;0),(P$7&gt;0)),(P10/P$7*100),"")</f>
        <v>68.98255813953489</v>
      </c>
      <c r="R10" s="20">
        <v>19.05</v>
      </c>
      <c r="S10" s="68">
        <f>IF(AND((R10&gt;0),(R$7&gt;0)),(R10/R$7*100),"")</f>
        <v>61.690414507772026</v>
      </c>
      <c r="T10" s="20">
        <v>17.19</v>
      </c>
      <c r="U10" s="68">
        <f>IF(AND((T10&gt;0),(T$7&gt;0)),(T10/T$7*100),"")</f>
        <v>57.01492537313434</v>
      </c>
      <c r="V10" s="99"/>
      <c r="W10" s="100">
        <f>IF(AND((V10&gt;0),(V$7&gt;0)),(V10/V$7*100),"")</f>
      </c>
      <c r="X10" s="20">
        <v>18.32</v>
      </c>
      <c r="Y10" s="68">
        <f>IF(AND((X10&gt;0),(X$7&gt;0)),(X10/X$7*100),"")</f>
        <v>54.36201780415429</v>
      </c>
      <c r="Z10" s="20"/>
      <c r="AA10" s="68">
        <f>IF(AND((Z10&gt;0),(Z$7&gt;0)),(Z10/Z$7*100),"")</f>
      </c>
      <c r="AB10" s="20"/>
      <c r="AC10" s="68">
        <f>IF(AND((AB10&gt;0),(AB$7&gt;0)),(AB10/AB$7*100),"")</f>
      </c>
      <c r="AD10" s="20"/>
      <c r="AE10" s="68">
        <f>IF(AND((AD10&gt;0),(AD$7&gt;0)),(AD10/AD$7*100),"")</f>
      </c>
      <c r="AG10" s="21" t="str">
        <f t="shared" si="0"/>
        <v>     Standard width</v>
      </c>
      <c r="AH10" s="10">
        <f>COUNT(B10,D10,F10,H10,J10,L10,N10,P10,R10,T10,V10,X10,Z10,AB10,AD10)</f>
        <v>10</v>
      </c>
      <c r="AI10" s="3">
        <f t="shared" si="1"/>
        <v>17.19</v>
      </c>
      <c r="AJ10" s="43" t="str">
        <f t="shared" si="9"/>
        <v>–</v>
      </c>
      <c r="AK10" s="5">
        <f t="shared" si="2"/>
        <v>23.73</v>
      </c>
      <c r="AL10" s="93">
        <f t="shared" si="3"/>
        <v>54.26183844011142</v>
      </c>
      <c r="AM10" s="94" t="str">
        <f t="shared" si="4"/>
        <v>–</v>
      </c>
      <c r="AN10" s="95">
        <f t="shared" si="5"/>
        <v>68.98255813953489</v>
      </c>
      <c r="AO10" s="49">
        <f t="shared" si="6"/>
        <v>19.931</v>
      </c>
      <c r="AP10" s="7">
        <f t="shared" si="6"/>
        <v>59.907265946928874</v>
      </c>
      <c r="AQ10" s="4">
        <f t="shared" si="7"/>
        <v>1.98083848688153</v>
      </c>
      <c r="AR10" s="8">
        <f t="shared" si="7"/>
        <v>4.783681413935484</v>
      </c>
    </row>
    <row r="11" spans="1:44" ht="13.5">
      <c r="A11" s="30" t="s">
        <v>18</v>
      </c>
      <c r="B11" s="20">
        <v>22.31</v>
      </c>
      <c r="C11" s="68">
        <f>IF(AND((B11&gt;0),(B$7&gt;0)),(B11/B$7*100),"")</f>
        <v>60.956284153005456</v>
      </c>
      <c r="D11" s="20">
        <v>22.15</v>
      </c>
      <c r="E11" s="68">
        <f>IF(AND((D11&gt;0),(D$7&gt;0)),(D11/D$7*100),"")</f>
        <v>62.464749012972355</v>
      </c>
      <c r="F11" s="20">
        <v>19.7</v>
      </c>
      <c r="G11" s="68">
        <f>IF(AND((F11&gt;0),(F$7&gt;0)),(F11/F$7*100),"")</f>
        <v>66.30764052507573</v>
      </c>
      <c r="H11" s="99"/>
      <c r="I11" s="68">
        <f>IF(AND((H11&gt;0),(H$7&gt;0)),(H11/H$7*100),"")</f>
      </c>
      <c r="J11" s="20">
        <v>18.86</v>
      </c>
      <c r="K11" s="68">
        <f>IF(AND((J11&gt;0),(J$7&gt;0)),(J11/J$7*100),"")</f>
        <v>55.470588235294116</v>
      </c>
      <c r="L11" s="20">
        <v>20</v>
      </c>
      <c r="M11" s="68">
        <f>IF(AND((L11&gt;0),(L$7&gt;0)),(L11/L$7*100),"")</f>
        <v>55.71030640668524</v>
      </c>
      <c r="N11" s="20">
        <v>20.3</v>
      </c>
      <c r="O11" s="68">
        <f>IF(AND((N11&gt;0),(N$7&gt;0)),(N11/N$7*100),"")</f>
        <v>62.984796773192684</v>
      </c>
      <c r="P11" s="20">
        <v>22.81</v>
      </c>
      <c r="Q11" s="68">
        <f>IF(AND((P11&gt;0),(P$7&gt;0)),(P11/P$7*100),"")</f>
        <v>66.30813953488372</v>
      </c>
      <c r="R11" s="20">
        <v>20</v>
      </c>
      <c r="S11" s="68">
        <f>IF(AND((R11&gt;0),(R$7&gt;0)),(R11/R$7*100),"")</f>
        <v>64.76683937823834</v>
      </c>
      <c r="T11" s="20">
        <v>17.68</v>
      </c>
      <c r="U11" s="68">
        <f>IF(AND((T11&gt;0),(T$7&gt;0)),(T11/T$7*100),"")</f>
        <v>58.640132669983416</v>
      </c>
      <c r="V11" s="99"/>
      <c r="W11" s="100">
        <f>IF(AND((V11&gt;0),(V$7&gt;0)),(V11/V$7*100),"")</f>
      </c>
      <c r="X11" s="20">
        <v>18.5</v>
      </c>
      <c r="Y11" s="68">
        <f>IF(AND((X11&gt;0),(X$7&gt;0)),(X11/X$7*100),"")</f>
        <v>54.89614243323442</v>
      </c>
      <c r="Z11" s="20"/>
      <c r="AA11" s="68">
        <f>IF(AND((Z11&gt;0),(Z$7&gt;0)),(Z11/Z$7*100),"")</f>
      </c>
      <c r="AB11" s="20"/>
      <c r="AC11" s="68">
        <f>IF(AND((AB11&gt;0),(AB$7&gt;0)),(AB11/AB$7*100),"")</f>
      </c>
      <c r="AD11" s="20"/>
      <c r="AE11" s="68">
        <f>IF(AND((AD11&gt;0),(AD$7&gt;0)),(AD11/AD$7*100),"")</f>
      </c>
      <c r="AG11" s="21" t="str">
        <f t="shared" si="0"/>
        <v>     Posterior width</v>
      </c>
      <c r="AH11" s="10">
        <f>COUNT(B11,D11,F11,H11,J11,L11,N11,P11,R11,T11,V11,X11,Z11,AB11,AD11)</f>
        <v>10</v>
      </c>
      <c r="AI11" s="3">
        <f t="shared" si="1"/>
        <v>17.68</v>
      </c>
      <c r="AJ11" s="43" t="str">
        <f t="shared" si="9"/>
        <v>–</v>
      </c>
      <c r="AK11" s="5">
        <f t="shared" si="2"/>
        <v>22.81</v>
      </c>
      <c r="AL11" s="93">
        <f t="shared" si="3"/>
        <v>54.89614243323442</v>
      </c>
      <c r="AM11" s="94" t="str">
        <f t="shared" si="4"/>
        <v>–</v>
      </c>
      <c r="AN11" s="95">
        <f t="shared" si="5"/>
        <v>66.30813953488372</v>
      </c>
      <c r="AO11" s="49">
        <f t="shared" si="6"/>
        <v>20.231</v>
      </c>
      <c r="AP11" s="7">
        <f t="shared" si="6"/>
        <v>60.850561912256545</v>
      </c>
      <c r="AQ11" s="4">
        <f t="shared" si="7"/>
        <v>1.7137706964468726</v>
      </c>
      <c r="AR11" s="8">
        <f t="shared" si="7"/>
        <v>4.44448819086451</v>
      </c>
    </row>
    <row r="12" spans="1:44" ht="13.5">
      <c r="A12" s="30" t="s">
        <v>19</v>
      </c>
      <c r="B12" s="83">
        <f>IF(AND((B10&gt;0),(B7&gt;0)),(B10/B7),"")</f>
        <v>0.6232240437158469</v>
      </c>
      <c r="C12" s="68" t="s">
        <v>6</v>
      </c>
      <c r="D12" s="83">
        <f>IF(AND((D10&gt;0),(D7&gt;0)),(D10/D7),"")</f>
        <v>0.5817822899041173</v>
      </c>
      <c r="E12" s="68" t="s">
        <v>6</v>
      </c>
      <c r="F12" s="83">
        <f>IF(AND((F10&gt;0),(F7&gt;0)),(F10/F7),"")</f>
        <v>0.6563446650959273</v>
      </c>
      <c r="G12" s="68" t="s">
        <v>6</v>
      </c>
      <c r="H12" s="83">
        <f>IF(AND((H10&gt;0),(H7&gt;0)),(H10/H7),"")</f>
      </c>
      <c r="I12" s="68" t="s">
        <v>6</v>
      </c>
      <c r="J12" s="83">
        <f>IF(AND((J10&gt;0),(J7&gt;0)),(J10/J7),"")</f>
        <v>0.5714705882352941</v>
      </c>
      <c r="K12" s="68" t="s">
        <v>6</v>
      </c>
      <c r="L12" s="83">
        <f>IF(AND((L10&gt;0),(L7&gt;0)),(L10/L7),"")</f>
        <v>0.5426183844011142</v>
      </c>
      <c r="M12" s="68" t="s">
        <v>6</v>
      </c>
      <c r="N12" s="83">
        <f>IF(AND((N10&gt;0),(N7&gt;0)),(N10/N7),"")</f>
        <v>0.5947874650946324</v>
      </c>
      <c r="O12" s="68" t="s">
        <v>6</v>
      </c>
      <c r="P12" s="83">
        <f>IF(AND((P10&gt;0),(P7&gt;0)),(P10/P7),"")</f>
        <v>0.6898255813953489</v>
      </c>
      <c r="Q12" s="68" t="s">
        <v>6</v>
      </c>
      <c r="R12" s="83">
        <f>IF(AND((R10&gt;0),(R7&gt;0)),(R10/R7),"")</f>
        <v>0.6169041450777203</v>
      </c>
      <c r="S12" s="68" t="s">
        <v>6</v>
      </c>
      <c r="T12" s="83">
        <f>IF(AND((T10&gt;0),(T7&gt;0)),(T10/T7),"")</f>
        <v>0.5701492537313434</v>
      </c>
      <c r="U12" s="68" t="s">
        <v>6</v>
      </c>
      <c r="V12" s="83">
        <f>IF(AND((V10&gt;0),(V7&gt;0)),(V10/V7),"")</f>
      </c>
      <c r="W12" s="68" t="s">
        <v>6</v>
      </c>
      <c r="X12" s="83">
        <f>IF(AND((X10&gt;0),(X7&gt;0)),(X10/X7),"")</f>
        <v>0.543620178041543</v>
      </c>
      <c r="Y12" s="68" t="s">
        <v>6</v>
      </c>
      <c r="Z12" s="83">
        <f>IF(AND((Z10&gt;0),(Z7&gt;0)),(Z10/Z7),"")</f>
      </c>
      <c r="AA12" s="68" t="s">
        <v>6</v>
      </c>
      <c r="AB12" s="83">
        <f>IF(AND((AB10&gt;0),(AB7&gt;0)),(AB10/AB7),"")</f>
      </c>
      <c r="AC12" s="68" t="s">
        <v>6</v>
      </c>
      <c r="AD12" s="83">
        <f>IF(AND((AD10&gt;0),(AD7&gt;0)),(AD10/AD7),"")</f>
      </c>
      <c r="AE12" s="68" t="s">
        <v>6</v>
      </c>
      <c r="AG12" s="21" t="str">
        <f t="shared" si="0"/>
        <v>     Standard width/length ratio</v>
      </c>
      <c r="AH12" s="10">
        <f>COUNT(B12,D12,F12,H12,J12,L12,N12,P12,R12,T12,V12,X12,Z12,AB12,AD12)</f>
        <v>10</v>
      </c>
      <c r="AI12" s="27">
        <f t="shared" si="1"/>
        <v>0.5426183844011142</v>
      </c>
      <c r="AJ12" s="43" t="str">
        <f t="shared" si="9"/>
        <v>–</v>
      </c>
      <c r="AK12" s="29">
        <f t="shared" si="2"/>
        <v>0.6898255813953489</v>
      </c>
      <c r="AL12" s="55">
        <f t="shared" si="3"/>
      </c>
      <c r="AM12" s="6" t="s">
        <v>6</v>
      </c>
      <c r="AN12" s="56">
        <f t="shared" si="5"/>
      </c>
      <c r="AO12" s="57">
        <f>IF(SUM(B12,D12,F12,H12,J12,L12,N12,P12,R12,T12,V12,X12,Z12,AB12,AD12)&gt;0,AVERAGE(B12,D12,F12,H12,J12,L12,N12,P12,R12,T12,V12,X12,Z12,AB12,AD12),"?")</f>
        <v>0.5990726594692888</v>
      </c>
      <c r="AP12" s="7" t="s">
        <v>6</v>
      </c>
      <c r="AQ12" s="28">
        <f t="shared" si="7"/>
        <v>0.04783681413935484</v>
      </c>
      <c r="AR12" s="51" t="s">
        <v>6</v>
      </c>
    </row>
    <row r="13" spans="1:44" ht="13.5">
      <c r="A13" s="30" t="s">
        <v>20</v>
      </c>
      <c r="B13" s="83">
        <f>IF(AND((B11&gt;0),(B9&gt;0)),(B11/B9),"")</f>
        <v>0.9616379310344827</v>
      </c>
      <c r="C13" s="68" t="s">
        <v>6</v>
      </c>
      <c r="D13" s="83">
        <f>IF(AND((D11&gt;0),(D9&gt;0)),(D11/D9),"")</f>
        <v>0.9866369710467706</v>
      </c>
      <c r="E13" s="68" t="s">
        <v>6</v>
      </c>
      <c r="F13" s="83">
        <f>IF(AND((F11&gt;0),(F9&gt;0)),(F11/F9),"")</f>
        <v>1.0201967892283792</v>
      </c>
      <c r="G13" s="68" t="s">
        <v>6</v>
      </c>
      <c r="H13" s="83">
        <f>IF(AND((H11&gt;0),(H9&gt;0)),(H11/H9),"")</f>
      </c>
      <c r="I13" s="68" t="s">
        <v>6</v>
      </c>
      <c r="J13" s="83">
        <f>IF(AND((J11&gt;0),(J9&gt;0)),(J11/J9),"")</f>
        <v>0.9671794871794871</v>
      </c>
      <c r="K13" s="68" t="s">
        <v>6</v>
      </c>
      <c r="L13" s="83">
        <f>IF(AND((L11&gt;0),(L9&gt;0)),(L11/L9),"")</f>
        <v>0.9429514380009429</v>
      </c>
      <c r="M13" s="68" t="s">
        <v>6</v>
      </c>
      <c r="N13" s="83">
        <f>IF(AND((N11&gt;0),(N9&gt;0)),(N11/N9),"")</f>
        <v>1</v>
      </c>
      <c r="O13" s="68" t="s">
        <v>6</v>
      </c>
      <c r="P13" s="83">
        <f>IF(AND((P11&gt;0),(P9&gt;0)),(P11/P9),"")</f>
        <v>0.9520033388981635</v>
      </c>
      <c r="Q13" s="68" t="s">
        <v>6</v>
      </c>
      <c r="R13" s="83">
        <f>IF(AND((R11&gt;0),(R9&gt;0)),(R11/R9),"")</f>
        <v>0.9803921568627452</v>
      </c>
      <c r="S13" s="68" t="s">
        <v>6</v>
      </c>
      <c r="T13" s="83">
        <f>IF(AND((T11&gt;0),(T9&gt;0)),(T11/T9),"")</f>
        <v>0.9882615986584684</v>
      </c>
      <c r="U13" s="68" t="s">
        <v>6</v>
      </c>
      <c r="V13" s="83">
        <f>IF(AND((V11&gt;0),(V9&gt;0)),(V11/V9),"")</f>
      </c>
      <c r="W13" s="68" t="s">
        <v>6</v>
      </c>
      <c r="X13" s="83">
        <f>IF(AND((X11&gt;0),(X9&gt;0)),(X11/X9),"")</f>
        <v>0.8937198067632851</v>
      </c>
      <c r="Y13" s="68" t="s">
        <v>6</v>
      </c>
      <c r="Z13" s="83">
        <f>IF(AND((Z11&gt;0),(Z9&gt;0)),(Z11/Z9),"")</f>
      </c>
      <c r="AA13" s="68" t="s">
        <v>6</v>
      </c>
      <c r="AB13" s="83">
        <f>IF(AND((AB11&gt;0),(AB9&gt;0)),(AB11/AB9),"")</f>
      </c>
      <c r="AC13" s="68" t="s">
        <v>6</v>
      </c>
      <c r="AD13" s="83">
        <f>IF(AND((AD11&gt;0),(AD9&gt;0)),(AD11/AD9),"")</f>
      </c>
      <c r="AE13" s="68" t="s">
        <v>6</v>
      </c>
      <c r="AG13" s="21" t="str">
        <f t="shared" si="0"/>
        <v>     Posterior/anterior width ratio</v>
      </c>
      <c r="AH13" s="10">
        <f>COUNT(B13,D13,F13,H13,J13,L13,N13,P13,R13,T13,V13,X13,Z13,AB13,AD13)</f>
        <v>10</v>
      </c>
      <c r="AI13" s="27">
        <f t="shared" si="1"/>
        <v>0.8937198067632851</v>
      </c>
      <c r="AJ13" s="43" t="str">
        <f t="shared" si="9"/>
        <v>–</v>
      </c>
      <c r="AK13" s="29">
        <f t="shared" si="2"/>
        <v>1.0201967892283792</v>
      </c>
      <c r="AL13" s="55">
        <f t="shared" si="3"/>
      </c>
      <c r="AM13" s="6" t="s">
        <v>6</v>
      </c>
      <c r="AN13" s="56">
        <f t="shared" si="5"/>
      </c>
      <c r="AO13" s="57">
        <f>IF(SUM(B13,D13,F13,H13,J13,L13,N13,P13,R13,T13,V13,X13,Z13,AB13,AD13)&gt;0,AVERAGE(B13,D13,F13,H13,J13,L13,N13,P13,R13,T13,V13,X13,Z13,AB13,AD13),"?")</f>
        <v>0.9692979517672725</v>
      </c>
      <c r="AP13" s="7" t="s">
        <v>6</v>
      </c>
      <c r="AQ13" s="28">
        <f t="shared" si="7"/>
        <v>0.03509528701229463</v>
      </c>
      <c r="AR13" s="51" t="s">
        <v>6</v>
      </c>
    </row>
    <row r="14" spans="1:44" ht="13.5">
      <c r="A14" s="19" t="s">
        <v>21</v>
      </c>
      <c r="B14" s="31"/>
      <c r="C14" s="69"/>
      <c r="D14" s="31"/>
      <c r="E14" s="69"/>
      <c r="F14" s="31"/>
      <c r="G14" s="69"/>
      <c r="H14" s="31"/>
      <c r="I14" s="69"/>
      <c r="J14" s="31"/>
      <c r="K14" s="69"/>
      <c r="L14" s="31"/>
      <c r="M14" s="69"/>
      <c r="N14" s="31"/>
      <c r="O14" s="69"/>
      <c r="P14" s="31"/>
      <c r="Q14" s="69"/>
      <c r="R14" s="31"/>
      <c r="S14" s="69"/>
      <c r="T14" s="31"/>
      <c r="U14" s="69"/>
      <c r="V14" s="31"/>
      <c r="W14" s="69"/>
      <c r="X14" s="31"/>
      <c r="Y14" s="69"/>
      <c r="Z14" s="31"/>
      <c r="AA14" s="69"/>
      <c r="AB14" s="31"/>
      <c r="AC14" s="69"/>
      <c r="AD14" s="31"/>
      <c r="AE14" s="69"/>
      <c r="AG14" s="21" t="str">
        <f>A14</f>
        <v>Claw 1 lengths</v>
      </c>
      <c r="AH14" s="10"/>
      <c r="AI14" s="3"/>
      <c r="AJ14" s="43"/>
      <c r="AK14" s="5"/>
      <c r="AL14" s="55"/>
      <c r="AM14" s="6"/>
      <c r="AN14" s="56"/>
      <c r="AO14" s="49"/>
      <c r="AP14" s="7"/>
      <c r="AQ14" s="4"/>
      <c r="AR14" s="8"/>
    </row>
    <row r="15" spans="1:44" ht="13.5">
      <c r="A15" s="30" t="s">
        <v>25</v>
      </c>
      <c r="B15" s="20">
        <v>15.77</v>
      </c>
      <c r="C15" s="68">
        <f aca="true" t="shared" si="10" ref="C15:Q19">IF(AND((B15&gt;0),(B$7&gt;0)),(B15/B$7*100),"")</f>
        <v>43.08743169398907</v>
      </c>
      <c r="D15" s="20">
        <v>15.36</v>
      </c>
      <c r="E15" s="68">
        <f t="shared" si="10"/>
        <v>43.31641285956007</v>
      </c>
      <c r="F15" s="20">
        <v>14.86</v>
      </c>
      <c r="G15" s="68">
        <f t="shared" si="10"/>
        <v>50.01682935038707</v>
      </c>
      <c r="H15" s="20"/>
      <c r="I15" s="68">
        <f t="shared" si="10"/>
      </c>
      <c r="J15" s="20"/>
      <c r="K15" s="68">
        <f t="shared" si="10"/>
      </c>
      <c r="L15" s="20">
        <v>15.8</v>
      </c>
      <c r="M15" s="68">
        <f t="shared" si="10"/>
        <v>44.01114206128134</v>
      </c>
      <c r="N15" s="20">
        <v>15.5</v>
      </c>
      <c r="O15" s="68">
        <f t="shared" si="10"/>
        <v>48.09183990071362</v>
      </c>
      <c r="P15" s="20">
        <v>15.7</v>
      </c>
      <c r="Q15" s="68">
        <f t="shared" si="10"/>
        <v>45.63953488372093</v>
      </c>
      <c r="R15" s="20">
        <v>15.11</v>
      </c>
      <c r="S15" s="68">
        <f aca="true" t="shared" si="11" ref="S15:AE19">IF(AND((R15&gt;0),(R$7&gt;0)),(R15/R$7*100),"")</f>
        <v>48.93134715025907</v>
      </c>
      <c r="T15" s="20">
        <v>13.03</v>
      </c>
      <c r="U15" s="68">
        <f t="shared" si="11"/>
        <v>43.217247097844115</v>
      </c>
      <c r="V15" s="20"/>
      <c r="W15" s="68">
        <f t="shared" si="11"/>
      </c>
      <c r="X15" s="20">
        <v>14.25</v>
      </c>
      <c r="Y15" s="68">
        <f t="shared" si="11"/>
        <v>42.28486646884272</v>
      </c>
      <c r="Z15" s="20"/>
      <c r="AA15" s="68">
        <f t="shared" si="11"/>
      </c>
      <c r="AB15" s="20"/>
      <c r="AC15" s="68">
        <f t="shared" si="11"/>
      </c>
      <c r="AD15" s="20"/>
      <c r="AE15" s="68">
        <f t="shared" si="11"/>
      </c>
      <c r="AG15" s="21" t="str">
        <f t="shared" si="0"/>
        <v>     External primary branch</v>
      </c>
      <c r="AH15" s="10">
        <f t="shared" si="8"/>
        <v>9</v>
      </c>
      <c r="AI15" s="3">
        <f t="shared" si="1"/>
        <v>13.03</v>
      </c>
      <c r="AJ15" s="43" t="str">
        <f t="shared" si="9"/>
        <v>–</v>
      </c>
      <c r="AK15" s="5">
        <f t="shared" si="2"/>
        <v>15.8</v>
      </c>
      <c r="AL15" s="55">
        <f t="shared" si="3"/>
        <v>42.28486646884272</v>
      </c>
      <c r="AM15" s="6" t="str">
        <f t="shared" si="4"/>
        <v>–</v>
      </c>
      <c r="AN15" s="56">
        <f t="shared" si="5"/>
        <v>50.01682935038707</v>
      </c>
      <c r="AO15" s="49">
        <f aca="true" t="shared" si="12" ref="AO15:AP19">IF(SUM(B15,D15,F15,H15,J15,L15,N15,P15,R15,T15,V15,X15,Z15,AB15,AD15)&gt;0,AVERAGE(B15,D15,F15,H15,J15,L15,N15,P15,R15,T15,V15,X15,Z15,AB15,AD15),"?")</f>
        <v>15.042222222222222</v>
      </c>
      <c r="AP15" s="7">
        <f t="shared" si="12"/>
        <v>45.39962794073311</v>
      </c>
      <c r="AQ15" s="4">
        <f t="shared" si="7"/>
        <v>0.9056458714334453</v>
      </c>
      <c r="AR15" s="8">
        <f t="shared" si="7"/>
        <v>2.897749229499158</v>
      </c>
    </row>
    <row r="16" spans="1:44" ht="13.5">
      <c r="A16" s="30" t="s">
        <v>26</v>
      </c>
      <c r="B16" s="20">
        <v>13.68</v>
      </c>
      <c r="C16" s="68">
        <f t="shared" si="10"/>
        <v>37.377049180327866</v>
      </c>
      <c r="D16" s="20">
        <v>13.54</v>
      </c>
      <c r="E16" s="68">
        <f t="shared" si="10"/>
        <v>38.18386914833615</v>
      </c>
      <c r="F16" s="20">
        <v>14.51</v>
      </c>
      <c r="G16" s="68">
        <f t="shared" si="10"/>
        <v>48.83877482329182</v>
      </c>
      <c r="H16" s="20"/>
      <c r="I16" s="68">
        <f t="shared" si="10"/>
      </c>
      <c r="J16" s="20">
        <v>15.7</v>
      </c>
      <c r="K16" s="68">
        <f t="shared" si="10"/>
        <v>46.17647058823529</v>
      </c>
      <c r="L16" s="20"/>
      <c r="M16" s="68">
        <f t="shared" si="10"/>
      </c>
      <c r="N16" s="20">
        <v>14.35</v>
      </c>
      <c r="O16" s="68">
        <f t="shared" si="10"/>
        <v>44.52373565001552</v>
      </c>
      <c r="P16" s="20">
        <v>16.5</v>
      </c>
      <c r="Q16" s="68">
        <f t="shared" si="10"/>
        <v>47.96511627906977</v>
      </c>
      <c r="R16" s="20">
        <v>13.59</v>
      </c>
      <c r="S16" s="68">
        <f t="shared" si="11"/>
        <v>44.009067357512954</v>
      </c>
      <c r="T16" s="20"/>
      <c r="U16" s="68">
        <f t="shared" si="11"/>
      </c>
      <c r="V16" s="20"/>
      <c r="W16" s="68">
        <f t="shared" si="11"/>
      </c>
      <c r="X16" s="20">
        <v>12.23</v>
      </c>
      <c r="Y16" s="68">
        <f t="shared" si="11"/>
        <v>36.29080118694362</v>
      </c>
      <c r="Z16" s="20"/>
      <c r="AA16" s="68">
        <f t="shared" si="11"/>
      </c>
      <c r="AB16" s="20"/>
      <c r="AC16" s="68">
        <f t="shared" si="11"/>
      </c>
      <c r="AD16" s="20"/>
      <c r="AE16" s="68">
        <f t="shared" si="11"/>
      </c>
      <c r="AG16" s="21" t="str">
        <f t="shared" si="0"/>
        <v>     External base + secondary branch</v>
      </c>
      <c r="AH16" s="10">
        <f>COUNT(B16,D16,F16,H16,J16,L16,N16,P16,R16,T16,V16,X16,Z16,AB16,AD16)</f>
        <v>8</v>
      </c>
      <c r="AI16" s="3">
        <f t="shared" si="1"/>
        <v>12.23</v>
      </c>
      <c r="AJ16" s="43" t="str">
        <f t="shared" si="9"/>
        <v>–</v>
      </c>
      <c r="AK16" s="5">
        <f t="shared" si="2"/>
        <v>16.5</v>
      </c>
      <c r="AL16" s="93">
        <f t="shared" si="3"/>
        <v>36.29080118694362</v>
      </c>
      <c r="AM16" s="94" t="str">
        <f t="shared" si="4"/>
        <v>–</v>
      </c>
      <c r="AN16" s="95">
        <f t="shared" si="5"/>
        <v>48.83877482329182</v>
      </c>
      <c r="AO16" s="49">
        <f t="shared" si="12"/>
        <v>14.2625</v>
      </c>
      <c r="AP16" s="7">
        <f t="shared" si="12"/>
        <v>42.92061052671662</v>
      </c>
      <c r="AQ16" s="4">
        <f t="shared" si="7"/>
        <v>1.3409138674799361</v>
      </c>
      <c r="AR16" s="8">
        <f t="shared" si="7"/>
        <v>4.95622614595609</v>
      </c>
    </row>
    <row r="17" spans="1:44" ht="13.5">
      <c r="A17" s="30" t="s">
        <v>27</v>
      </c>
      <c r="B17" s="20">
        <v>13.31</v>
      </c>
      <c r="C17" s="68">
        <f t="shared" si="10"/>
        <v>36.36612021857923</v>
      </c>
      <c r="D17" s="20"/>
      <c r="E17" s="68">
        <f t="shared" si="10"/>
      </c>
      <c r="F17" s="20">
        <v>14.36</v>
      </c>
      <c r="G17" s="68">
        <f t="shared" si="10"/>
        <v>48.333894311679565</v>
      </c>
      <c r="H17" s="20"/>
      <c r="I17" s="68">
        <f t="shared" si="10"/>
      </c>
      <c r="J17" s="20">
        <v>18.5</v>
      </c>
      <c r="K17" s="68">
        <f t="shared" si="10"/>
        <v>54.41176470588235</v>
      </c>
      <c r="L17" s="20"/>
      <c r="M17" s="68">
        <f t="shared" si="10"/>
      </c>
      <c r="N17" s="20">
        <v>14.8</v>
      </c>
      <c r="O17" s="68">
        <f t="shared" si="10"/>
        <v>45.91995035681043</v>
      </c>
      <c r="P17" s="20">
        <v>14.93</v>
      </c>
      <c r="Q17" s="68">
        <f t="shared" si="10"/>
        <v>43.401162790697676</v>
      </c>
      <c r="R17" s="20"/>
      <c r="S17" s="68">
        <f t="shared" si="11"/>
      </c>
      <c r="T17" s="20">
        <v>12.24</v>
      </c>
      <c r="U17" s="68">
        <f t="shared" si="11"/>
        <v>40.59701492537314</v>
      </c>
      <c r="V17" s="20"/>
      <c r="W17" s="68">
        <f t="shared" si="11"/>
      </c>
      <c r="X17" s="20">
        <v>13.32</v>
      </c>
      <c r="Y17" s="68">
        <f t="shared" si="11"/>
        <v>39.52522255192878</v>
      </c>
      <c r="Z17" s="20"/>
      <c r="AA17" s="68">
        <f t="shared" si="11"/>
      </c>
      <c r="AB17" s="20"/>
      <c r="AC17" s="68">
        <f t="shared" si="11"/>
      </c>
      <c r="AD17" s="20"/>
      <c r="AE17" s="68">
        <f t="shared" si="11"/>
      </c>
      <c r="AG17" s="21" t="str">
        <f t="shared" si="0"/>
        <v>     Internal primary branch</v>
      </c>
      <c r="AH17" s="10">
        <f t="shared" si="8"/>
        <v>7</v>
      </c>
      <c r="AI17" s="3">
        <f t="shared" si="1"/>
        <v>12.24</v>
      </c>
      <c r="AJ17" s="43" t="str">
        <f t="shared" si="9"/>
        <v>–</v>
      </c>
      <c r="AK17" s="5">
        <f t="shared" si="2"/>
        <v>18.5</v>
      </c>
      <c r="AL17" s="55">
        <f t="shared" si="3"/>
        <v>36.36612021857923</v>
      </c>
      <c r="AM17" s="6" t="str">
        <f t="shared" si="4"/>
        <v>–</v>
      </c>
      <c r="AN17" s="56">
        <f t="shared" si="5"/>
        <v>54.41176470588235</v>
      </c>
      <c r="AO17" s="49">
        <f t="shared" si="12"/>
        <v>14.494285714285715</v>
      </c>
      <c r="AP17" s="7">
        <f t="shared" si="12"/>
        <v>44.07930426585017</v>
      </c>
      <c r="AQ17" s="4">
        <f t="shared" si="7"/>
        <v>2.0087463515242154</v>
      </c>
      <c r="AR17" s="8">
        <f t="shared" si="7"/>
        <v>6.069985400179251</v>
      </c>
    </row>
    <row r="18" spans="1:44" ht="13.5">
      <c r="A18" s="30" t="s">
        <v>28</v>
      </c>
      <c r="B18" s="20">
        <v>13.18</v>
      </c>
      <c r="C18" s="68">
        <f t="shared" si="10"/>
        <v>36.01092896174863</v>
      </c>
      <c r="D18" s="20">
        <v>13.15</v>
      </c>
      <c r="E18" s="68">
        <f t="shared" si="10"/>
        <v>37.084038353073886</v>
      </c>
      <c r="F18" s="20">
        <v>12.58</v>
      </c>
      <c r="G18" s="68">
        <f t="shared" si="10"/>
        <v>42.34264557388085</v>
      </c>
      <c r="H18" s="20"/>
      <c r="I18" s="68">
        <f t="shared" si="10"/>
      </c>
      <c r="J18" s="20">
        <v>14.19</v>
      </c>
      <c r="K18" s="68">
        <f t="shared" si="10"/>
        <v>41.73529411764706</v>
      </c>
      <c r="L18" s="20">
        <v>14.5</v>
      </c>
      <c r="M18" s="68">
        <f t="shared" si="10"/>
        <v>40.389972144846794</v>
      </c>
      <c r="N18" s="20"/>
      <c r="O18" s="68">
        <f t="shared" si="10"/>
      </c>
      <c r="P18" s="20">
        <v>16.5</v>
      </c>
      <c r="Q18" s="68">
        <f t="shared" si="10"/>
        <v>47.96511627906977</v>
      </c>
      <c r="R18" s="20">
        <v>12</v>
      </c>
      <c r="S18" s="68">
        <f t="shared" si="11"/>
        <v>38.860103626943</v>
      </c>
      <c r="T18" s="20">
        <v>12.14</v>
      </c>
      <c r="U18" s="68">
        <f t="shared" si="11"/>
        <v>40.26533996683251</v>
      </c>
      <c r="V18" s="20"/>
      <c r="W18" s="68">
        <f t="shared" si="11"/>
      </c>
      <c r="X18" s="20">
        <v>11.57</v>
      </c>
      <c r="Y18" s="68">
        <f t="shared" si="11"/>
        <v>34.332344213649854</v>
      </c>
      <c r="Z18" s="20"/>
      <c r="AA18" s="68">
        <f t="shared" si="11"/>
      </c>
      <c r="AB18" s="20"/>
      <c r="AC18" s="68">
        <f t="shared" si="11"/>
      </c>
      <c r="AD18" s="20"/>
      <c r="AE18" s="68">
        <f t="shared" si="11"/>
      </c>
      <c r="AG18" s="21" t="str">
        <f t="shared" si="0"/>
        <v>     Internal base + secondary branch</v>
      </c>
      <c r="AH18" s="10">
        <f>COUNT(B18,D18,F18,H18,J18,L18,N18,P18,R18,T18,V18,X18,Z18,AB18,AD18)</f>
        <v>9</v>
      </c>
      <c r="AI18" s="3">
        <f t="shared" si="1"/>
        <v>11.57</v>
      </c>
      <c r="AJ18" s="43" t="str">
        <f t="shared" si="9"/>
        <v>–</v>
      </c>
      <c r="AK18" s="5">
        <f t="shared" si="2"/>
        <v>16.5</v>
      </c>
      <c r="AL18" s="93">
        <f t="shared" si="3"/>
        <v>34.332344213649854</v>
      </c>
      <c r="AM18" s="94" t="str">
        <f t="shared" si="4"/>
        <v>–</v>
      </c>
      <c r="AN18" s="95">
        <f t="shared" si="5"/>
        <v>47.96511627906977</v>
      </c>
      <c r="AO18" s="49">
        <f t="shared" si="12"/>
        <v>13.312222222222223</v>
      </c>
      <c r="AP18" s="7">
        <f t="shared" si="12"/>
        <v>39.887309248632484</v>
      </c>
      <c r="AQ18" s="4">
        <f t="shared" si="7"/>
        <v>1.5433144347294985</v>
      </c>
      <c r="AR18" s="8">
        <f t="shared" si="7"/>
        <v>4.029387483691598</v>
      </c>
    </row>
    <row r="19" spans="1:44" ht="13.5">
      <c r="A19" s="30" t="s">
        <v>29</v>
      </c>
      <c r="B19" s="20">
        <v>3.69</v>
      </c>
      <c r="C19" s="68">
        <f t="shared" si="10"/>
        <v>10.081967213114753</v>
      </c>
      <c r="D19" s="20">
        <v>2.81</v>
      </c>
      <c r="E19" s="68">
        <f t="shared" si="10"/>
        <v>7.924421883812746</v>
      </c>
      <c r="F19" s="20">
        <v>3.79</v>
      </c>
      <c r="G19" s="68">
        <f t="shared" si="10"/>
        <v>12.756647593402896</v>
      </c>
      <c r="H19" s="20"/>
      <c r="I19" s="68">
        <f t="shared" si="10"/>
      </c>
      <c r="J19" s="20">
        <v>4</v>
      </c>
      <c r="K19" s="68">
        <f t="shared" si="10"/>
        <v>11.76470588235294</v>
      </c>
      <c r="L19" s="20">
        <v>3.8</v>
      </c>
      <c r="M19" s="68">
        <f t="shared" si="10"/>
        <v>10.584958217270195</v>
      </c>
      <c r="N19" s="20"/>
      <c r="O19" s="68">
        <f t="shared" si="10"/>
      </c>
      <c r="P19" s="20">
        <v>3.33</v>
      </c>
      <c r="Q19" s="68">
        <f t="shared" si="10"/>
        <v>9.680232558139537</v>
      </c>
      <c r="R19" s="20"/>
      <c r="S19" s="68">
        <f t="shared" si="11"/>
      </c>
      <c r="T19" s="20"/>
      <c r="U19" s="68">
        <f t="shared" si="11"/>
      </c>
      <c r="V19" s="20"/>
      <c r="W19" s="68">
        <f t="shared" si="11"/>
      </c>
      <c r="X19" s="89">
        <v>2.56</v>
      </c>
      <c r="Y19" s="68">
        <f t="shared" si="11"/>
        <v>7.596439169139465</v>
      </c>
      <c r="Z19" s="20"/>
      <c r="AA19" s="68">
        <f t="shared" si="11"/>
      </c>
      <c r="AB19" s="20"/>
      <c r="AC19" s="68">
        <f t="shared" si="11"/>
      </c>
      <c r="AD19" s="20"/>
      <c r="AE19" s="68">
        <f t="shared" si="11"/>
      </c>
      <c r="AG19" s="21" t="str">
        <f t="shared" si="0"/>
        <v>     Internal spur</v>
      </c>
      <c r="AH19" s="10">
        <f>COUNT(B19,D19,F19,H19,J19,L19,N19,P19,R19,T19,V19,X19,Z19,AB19,AD19)</f>
        <v>7</v>
      </c>
      <c r="AI19" s="3">
        <f t="shared" si="1"/>
        <v>2.56</v>
      </c>
      <c r="AJ19" s="43" t="str">
        <f t="shared" si="9"/>
        <v>–</v>
      </c>
      <c r="AK19" s="5">
        <f t="shared" si="2"/>
        <v>4</v>
      </c>
      <c r="AL19" s="55">
        <f t="shared" si="3"/>
        <v>7.596439169139465</v>
      </c>
      <c r="AM19" s="6" t="str">
        <f t="shared" si="4"/>
        <v>–</v>
      </c>
      <c r="AN19" s="56">
        <f t="shared" si="5"/>
        <v>12.756647593402896</v>
      </c>
      <c r="AO19" s="49">
        <f t="shared" si="12"/>
        <v>3.4257142857142857</v>
      </c>
      <c r="AP19" s="7">
        <f t="shared" si="12"/>
        <v>10.055624645318934</v>
      </c>
      <c r="AQ19" s="4">
        <f t="shared" si="7"/>
        <v>0.5492679110372616</v>
      </c>
      <c r="AR19" s="8">
        <f t="shared" si="7"/>
        <v>1.880953182039673</v>
      </c>
    </row>
    <row r="20" spans="1:44" ht="13.5">
      <c r="A20" s="19" t="s">
        <v>22</v>
      </c>
      <c r="B20" s="31"/>
      <c r="C20" s="69"/>
      <c r="D20" s="31"/>
      <c r="E20" s="69"/>
      <c r="F20" s="31"/>
      <c r="G20" s="69"/>
      <c r="H20" s="31"/>
      <c r="I20" s="69"/>
      <c r="J20" s="31"/>
      <c r="K20" s="69"/>
      <c r="L20" s="31"/>
      <c r="M20" s="69"/>
      <c r="N20" s="31"/>
      <c r="O20" s="69"/>
      <c r="P20" s="31"/>
      <c r="Q20" s="69"/>
      <c r="R20" s="31"/>
      <c r="S20" s="69"/>
      <c r="T20" s="31"/>
      <c r="U20" s="69"/>
      <c r="V20" s="31"/>
      <c r="W20" s="69"/>
      <c r="X20" s="31"/>
      <c r="Y20" s="69"/>
      <c r="Z20" s="31"/>
      <c r="AA20" s="69"/>
      <c r="AB20" s="31"/>
      <c r="AC20" s="69"/>
      <c r="AD20" s="31"/>
      <c r="AE20" s="69"/>
      <c r="AG20" s="21" t="str">
        <f t="shared" si="0"/>
        <v>Claw 2 lengths</v>
      </c>
      <c r="AH20" s="10"/>
      <c r="AI20" s="3"/>
      <c r="AJ20" s="43"/>
      <c r="AK20" s="5"/>
      <c r="AL20" s="55"/>
      <c r="AM20" s="6"/>
      <c r="AN20" s="56"/>
      <c r="AO20" s="49"/>
      <c r="AP20" s="7"/>
      <c r="AQ20" s="4"/>
      <c r="AR20" s="8"/>
    </row>
    <row r="21" spans="1:44" ht="13.5">
      <c r="A21" s="30" t="s">
        <v>25</v>
      </c>
      <c r="B21" s="20">
        <v>16.92</v>
      </c>
      <c r="C21" s="68">
        <f aca="true" t="shared" si="13" ref="C21:Q25">IF(AND((B21&gt;0),(B$7&gt;0)),(B21/B$7*100),"")</f>
        <v>46.22950819672131</v>
      </c>
      <c r="D21" s="20">
        <v>17.31</v>
      </c>
      <c r="E21" s="68">
        <f t="shared" si="13"/>
        <v>48.8155668358714</v>
      </c>
      <c r="F21" s="20">
        <v>17.18</v>
      </c>
      <c r="G21" s="68">
        <f t="shared" si="13"/>
        <v>57.8256479299899</v>
      </c>
      <c r="H21" s="20"/>
      <c r="I21" s="68">
        <f t="shared" si="13"/>
      </c>
      <c r="J21" s="20">
        <v>18.1</v>
      </c>
      <c r="K21" s="68">
        <f t="shared" si="13"/>
        <v>53.23529411764706</v>
      </c>
      <c r="L21" s="20">
        <v>16</v>
      </c>
      <c r="M21" s="68">
        <f t="shared" si="13"/>
        <v>44.56824512534819</v>
      </c>
      <c r="N21" s="20"/>
      <c r="O21" s="68">
        <f t="shared" si="13"/>
      </c>
      <c r="P21" s="20">
        <v>18.5</v>
      </c>
      <c r="Q21" s="68">
        <f t="shared" si="13"/>
        <v>53.77906976744187</v>
      </c>
      <c r="R21" s="20">
        <v>17</v>
      </c>
      <c r="S21" s="68">
        <f aca="true" t="shared" si="14" ref="S21:AE25">IF(AND((R21&gt;0),(R$7&gt;0)),(R21/R$7*100),"")</f>
        <v>55.0518134715026</v>
      </c>
      <c r="T21" s="20">
        <v>14.98</v>
      </c>
      <c r="U21" s="68">
        <f t="shared" si="14"/>
        <v>49.684908789386405</v>
      </c>
      <c r="V21" s="20"/>
      <c r="W21" s="68">
        <f t="shared" si="14"/>
      </c>
      <c r="X21" s="20"/>
      <c r="Y21" s="68">
        <f t="shared" si="14"/>
      </c>
      <c r="Z21" s="20"/>
      <c r="AA21" s="68">
        <f t="shared" si="14"/>
      </c>
      <c r="AB21" s="20"/>
      <c r="AC21" s="68">
        <f t="shared" si="14"/>
      </c>
      <c r="AD21" s="20"/>
      <c r="AE21" s="68">
        <f t="shared" si="14"/>
      </c>
      <c r="AG21" s="21" t="str">
        <f t="shared" si="0"/>
        <v>     External primary branch</v>
      </c>
      <c r="AH21" s="10">
        <f t="shared" si="8"/>
        <v>8</v>
      </c>
      <c r="AI21" s="3">
        <f t="shared" si="1"/>
        <v>14.98</v>
      </c>
      <c r="AJ21" s="43" t="str">
        <f t="shared" si="9"/>
        <v>–</v>
      </c>
      <c r="AK21" s="5">
        <f t="shared" si="2"/>
        <v>18.5</v>
      </c>
      <c r="AL21" s="93">
        <f t="shared" si="3"/>
        <v>44.56824512534819</v>
      </c>
      <c r="AM21" s="94" t="str">
        <f t="shared" si="4"/>
        <v>–</v>
      </c>
      <c r="AN21" s="95">
        <f t="shared" si="5"/>
        <v>57.8256479299899</v>
      </c>
      <c r="AO21" s="49">
        <f aca="true" t="shared" si="15" ref="AO21:AP25">IF(SUM(B21,D21,F21,H21,J21,L21,N21,P21,R21,T21,V21,X21,Z21,AB21,AD21)&gt;0,AVERAGE(B21,D21,F21,H21,J21,L21,N21,P21,R21,T21,V21,X21,Z21,AB21,AD21),"?")</f>
        <v>16.99875</v>
      </c>
      <c r="AP21" s="7">
        <f t="shared" si="15"/>
        <v>51.14875677923859</v>
      </c>
      <c r="AQ21" s="4">
        <f t="shared" si="7"/>
        <v>1.1132505493887195</v>
      </c>
      <c r="AR21" s="8">
        <f t="shared" si="7"/>
        <v>4.569708930325888</v>
      </c>
    </row>
    <row r="22" spans="1:44" ht="13.5">
      <c r="A22" s="30" t="s">
        <v>26</v>
      </c>
      <c r="B22" s="20">
        <v>14.39</v>
      </c>
      <c r="C22" s="68">
        <f t="shared" si="13"/>
        <v>39.31693989071039</v>
      </c>
      <c r="D22" s="20">
        <v>14.7</v>
      </c>
      <c r="E22" s="68">
        <f t="shared" si="13"/>
        <v>41.455160744500844</v>
      </c>
      <c r="F22" s="20">
        <v>13.98</v>
      </c>
      <c r="G22" s="68">
        <f t="shared" si="13"/>
        <v>47.05486368226187</v>
      </c>
      <c r="H22" s="20"/>
      <c r="I22" s="68">
        <f t="shared" si="13"/>
      </c>
      <c r="J22" s="20">
        <v>16.6</v>
      </c>
      <c r="K22" s="68">
        <f t="shared" si="13"/>
        <v>48.82352941176471</v>
      </c>
      <c r="L22" s="20">
        <v>14.9</v>
      </c>
      <c r="M22" s="68">
        <f t="shared" si="13"/>
        <v>41.5041782729805</v>
      </c>
      <c r="N22" s="20">
        <v>13.9</v>
      </c>
      <c r="O22" s="68">
        <f t="shared" si="13"/>
        <v>43.12752094322061</v>
      </c>
      <c r="P22" s="20">
        <v>16.11</v>
      </c>
      <c r="Q22" s="68">
        <f t="shared" si="13"/>
        <v>46.831395348837205</v>
      </c>
      <c r="R22" s="20">
        <v>14.36</v>
      </c>
      <c r="S22" s="68">
        <f t="shared" si="14"/>
        <v>46.50259067357513</v>
      </c>
      <c r="T22" s="20">
        <v>13.75</v>
      </c>
      <c r="U22" s="68">
        <f t="shared" si="14"/>
        <v>45.60530679933665</v>
      </c>
      <c r="V22" s="20"/>
      <c r="W22" s="68">
        <f t="shared" si="14"/>
      </c>
      <c r="X22" s="20">
        <v>14.45</v>
      </c>
      <c r="Y22" s="68">
        <f t="shared" si="14"/>
        <v>42.87833827893174</v>
      </c>
      <c r="Z22" s="20"/>
      <c r="AA22" s="68">
        <f t="shared" si="14"/>
      </c>
      <c r="AB22" s="20"/>
      <c r="AC22" s="68">
        <f t="shared" si="14"/>
      </c>
      <c r="AD22" s="20"/>
      <c r="AE22" s="68">
        <f t="shared" si="14"/>
      </c>
      <c r="AG22" s="21" t="str">
        <f t="shared" si="0"/>
        <v>     External base + secondary branch</v>
      </c>
      <c r="AH22" s="10">
        <f t="shared" si="8"/>
        <v>10</v>
      </c>
      <c r="AI22" s="3">
        <f t="shared" si="1"/>
        <v>13.75</v>
      </c>
      <c r="AJ22" s="43" t="str">
        <f t="shared" si="9"/>
        <v>–</v>
      </c>
      <c r="AK22" s="5">
        <f t="shared" si="2"/>
        <v>16.6</v>
      </c>
      <c r="AL22" s="93">
        <f t="shared" si="3"/>
        <v>39.31693989071039</v>
      </c>
      <c r="AM22" s="94" t="str">
        <f t="shared" si="4"/>
        <v>–</v>
      </c>
      <c r="AN22" s="95">
        <f t="shared" si="5"/>
        <v>48.82352941176471</v>
      </c>
      <c r="AO22" s="49">
        <f t="shared" si="15"/>
        <v>14.713999999999999</v>
      </c>
      <c r="AP22" s="7">
        <f t="shared" si="15"/>
        <v>44.30998240461196</v>
      </c>
      <c r="AQ22" s="4">
        <f t="shared" si="7"/>
        <v>0.9411128164749079</v>
      </c>
      <c r="AR22" s="8">
        <f t="shared" si="7"/>
        <v>3.0758961919015553</v>
      </c>
    </row>
    <row r="23" spans="1:44" ht="13.5">
      <c r="A23" s="30" t="s">
        <v>27</v>
      </c>
      <c r="B23" s="20"/>
      <c r="C23" s="68">
        <f t="shared" si="13"/>
      </c>
      <c r="D23" s="20">
        <v>16.44</v>
      </c>
      <c r="E23" s="68">
        <f t="shared" si="13"/>
        <v>46.36209813874789</v>
      </c>
      <c r="F23" s="20">
        <v>16.55</v>
      </c>
      <c r="G23" s="68">
        <f t="shared" si="13"/>
        <v>55.705149781218445</v>
      </c>
      <c r="H23" s="20"/>
      <c r="I23" s="68">
        <f t="shared" si="13"/>
      </c>
      <c r="J23" s="20">
        <v>18.5</v>
      </c>
      <c r="K23" s="68">
        <f t="shared" si="13"/>
        <v>54.41176470588235</v>
      </c>
      <c r="L23" s="20"/>
      <c r="M23" s="68">
        <f t="shared" si="13"/>
      </c>
      <c r="N23" s="20">
        <v>15.51</v>
      </c>
      <c r="O23" s="68">
        <f t="shared" si="13"/>
        <v>48.122866894197955</v>
      </c>
      <c r="P23" s="20"/>
      <c r="Q23" s="68">
        <f t="shared" si="13"/>
      </c>
      <c r="R23" s="20">
        <v>16</v>
      </c>
      <c r="S23" s="68">
        <f t="shared" si="14"/>
        <v>51.81347150259068</v>
      </c>
      <c r="T23" s="20">
        <v>14.56</v>
      </c>
      <c r="U23" s="68">
        <f t="shared" si="14"/>
        <v>48.291873963515755</v>
      </c>
      <c r="V23" s="20"/>
      <c r="W23" s="68">
        <f t="shared" si="14"/>
      </c>
      <c r="X23" s="20">
        <v>14.7</v>
      </c>
      <c r="Y23" s="68">
        <f t="shared" si="14"/>
        <v>43.62017804154302</v>
      </c>
      <c r="Z23" s="20"/>
      <c r="AA23" s="68">
        <f t="shared" si="14"/>
      </c>
      <c r="AB23" s="20"/>
      <c r="AC23" s="68">
        <f t="shared" si="14"/>
      </c>
      <c r="AD23" s="20"/>
      <c r="AE23" s="68">
        <f t="shared" si="14"/>
      </c>
      <c r="AG23" s="21" t="str">
        <f t="shared" si="0"/>
        <v>     Internal primary branch</v>
      </c>
      <c r="AH23" s="10">
        <f t="shared" si="8"/>
        <v>7</v>
      </c>
      <c r="AI23" s="3">
        <f t="shared" si="1"/>
        <v>14.56</v>
      </c>
      <c r="AJ23" s="43" t="str">
        <f t="shared" si="9"/>
        <v>–</v>
      </c>
      <c r="AK23" s="5">
        <f t="shared" si="2"/>
        <v>18.5</v>
      </c>
      <c r="AL23" s="93">
        <f t="shared" si="3"/>
        <v>43.62017804154302</v>
      </c>
      <c r="AM23" s="94" t="str">
        <f t="shared" si="4"/>
        <v>–</v>
      </c>
      <c r="AN23" s="95">
        <f t="shared" si="5"/>
        <v>55.705149781218445</v>
      </c>
      <c r="AO23" s="49">
        <f t="shared" si="15"/>
        <v>16.037142857142857</v>
      </c>
      <c r="AP23" s="7">
        <f t="shared" si="15"/>
        <v>49.76105757538515</v>
      </c>
      <c r="AQ23" s="4">
        <f t="shared" si="7"/>
        <v>1.3379177140331948</v>
      </c>
      <c r="AR23" s="8">
        <f t="shared" si="7"/>
        <v>4.383286586342749</v>
      </c>
    </row>
    <row r="24" spans="1:44" ht="13.5">
      <c r="A24" s="30" t="s">
        <v>28</v>
      </c>
      <c r="B24" s="20">
        <v>13.82</v>
      </c>
      <c r="C24" s="68">
        <f t="shared" si="13"/>
        <v>37.759562841530055</v>
      </c>
      <c r="D24" s="20"/>
      <c r="E24" s="68">
        <f t="shared" si="13"/>
      </c>
      <c r="F24" s="20">
        <v>12.77</v>
      </c>
      <c r="G24" s="68">
        <f t="shared" si="13"/>
        <v>42.982160888589696</v>
      </c>
      <c r="H24" s="20"/>
      <c r="I24" s="68">
        <f t="shared" si="13"/>
      </c>
      <c r="J24" s="20">
        <v>15.8</v>
      </c>
      <c r="K24" s="68">
        <f t="shared" si="13"/>
        <v>46.470588235294116</v>
      </c>
      <c r="L24" s="20">
        <v>14.5</v>
      </c>
      <c r="M24" s="68">
        <f t="shared" si="13"/>
        <v>40.389972144846794</v>
      </c>
      <c r="N24" s="20">
        <v>13.7</v>
      </c>
      <c r="O24" s="68">
        <f t="shared" si="13"/>
        <v>42.50698107353398</v>
      </c>
      <c r="P24" s="20">
        <v>15.05</v>
      </c>
      <c r="Q24" s="68">
        <f t="shared" si="13"/>
        <v>43.75000000000001</v>
      </c>
      <c r="R24" s="20">
        <v>13.8</v>
      </c>
      <c r="S24" s="68">
        <f t="shared" si="14"/>
        <v>44.68911917098446</v>
      </c>
      <c r="T24" s="20">
        <v>11.35</v>
      </c>
      <c r="U24" s="68">
        <f t="shared" si="14"/>
        <v>37.64510779436153</v>
      </c>
      <c r="V24" s="20"/>
      <c r="W24" s="68">
        <f t="shared" si="14"/>
      </c>
      <c r="X24" s="20">
        <v>11.39</v>
      </c>
      <c r="Y24" s="68">
        <f t="shared" si="14"/>
        <v>33.798219584569736</v>
      </c>
      <c r="Z24" s="20"/>
      <c r="AA24" s="68">
        <f t="shared" si="14"/>
      </c>
      <c r="AB24" s="20"/>
      <c r="AC24" s="68">
        <f t="shared" si="14"/>
      </c>
      <c r="AD24" s="20"/>
      <c r="AE24" s="68">
        <f t="shared" si="14"/>
      </c>
      <c r="AG24" s="21" t="str">
        <f t="shared" si="0"/>
        <v>     Internal base + secondary branch</v>
      </c>
      <c r="AH24" s="10">
        <f t="shared" si="8"/>
        <v>9</v>
      </c>
      <c r="AI24" s="3">
        <f t="shared" si="1"/>
        <v>11.35</v>
      </c>
      <c r="AJ24" s="43" t="str">
        <f t="shared" si="9"/>
        <v>–</v>
      </c>
      <c r="AK24" s="5">
        <f t="shared" si="2"/>
        <v>15.8</v>
      </c>
      <c r="AL24" s="93">
        <f t="shared" si="3"/>
        <v>33.798219584569736</v>
      </c>
      <c r="AM24" s="94" t="str">
        <f t="shared" si="4"/>
        <v>–</v>
      </c>
      <c r="AN24" s="95">
        <f t="shared" si="5"/>
        <v>46.470588235294116</v>
      </c>
      <c r="AO24" s="49">
        <f t="shared" si="15"/>
        <v>13.575555555555555</v>
      </c>
      <c r="AP24" s="7">
        <f t="shared" si="15"/>
        <v>41.110190192634484</v>
      </c>
      <c r="AQ24" s="4">
        <f t="shared" si="7"/>
        <v>1.5199104505785228</v>
      </c>
      <c r="AR24" s="8">
        <f t="shared" si="7"/>
        <v>4.04943858085162</v>
      </c>
    </row>
    <row r="25" spans="1:44" ht="13.5">
      <c r="A25" s="30" t="s">
        <v>29</v>
      </c>
      <c r="B25" s="20">
        <v>4.01</v>
      </c>
      <c r="C25" s="68">
        <f t="shared" si="13"/>
        <v>10.956284153005463</v>
      </c>
      <c r="D25" s="20"/>
      <c r="E25" s="68">
        <f t="shared" si="13"/>
      </c>
      <c r="F25" s="20">
        <v>3.9</v>
      </c>
      <c r="G25" s="68">
        <f t="shared" si="13"/>
        <v>13.126893301918546</v>
      </c>
      <c r="H25" s="20"/>
      <c r="I25" s="68">
        <f t="shared" si="13"/>
      </c>
      <c r="J25" s="20">
        <v>4.5</v>
      </c>
      <c r="K25" s="68">
        <f t="shared" si="13"/>
        <v>13.23529411764706</v>
      </c>
      <c r="L25" s="20">
        <v>3.9</v>
      </c>
      <c r="M25" s="68">
        <f t="shared" si="13"/>
        <v>10.86350974930362</v>
      </c>
      <c r="N25" s="20"/>
      <c r="O25" s="68">
        <f t="shared" si="13"/>
      </c>
      <c r="P25" s="20"/>
      <c r="Q25" s="68">
        <f t="shared" si="13"/>
      </c>
      <c r="R25" s="20">
        <v>5.15</v>
      </c>
      <c r="S25" s="68">
        <f t="shared" si="14"/>
        <v>16.677461139896373</v>
      </c>
      <c r="T25" s="20">
        <v>4</v>
      </c>
      <c r="U25" s="68">
        <f t="shared" si="14"/>
        <v>13.266998341625207</v>
      </c>
      <c r="V25" s="20"/>
      <c r="W25" s="68">
        <f t="shared" si="14"/>
      </c>
      <c r="X25" s="20"/>
      <c r="Y25" s="68">
        <f t="shared" si="14"/>
      </c>
      <c r="Z25" s="20"/>
      <c r="AA25" s="68">
        <f t="shared" si="14"/>
      </c>
      <c r="AB25" s="20"/>
      <c r="AC25" s="68">
        <f t="shared" si="14"/>
      </c>
      <c r="AD25" s="20"/>
      <c r="AE25" s="68">
        <f t="shared" si="14"/>
      </c>
      <c r="AG25" s="21" t="str">
        <f t="shared" si="0"/>
        <v>     Internal spur</v>
      </c>
      <c r="AH25" s="10">
        <f t="shared" si="8"/>
        <v>6</v>
      </c>
      <c r="AI25" s="3">
        <f t="shared" si="1"/>
        <v>3.9</v>
      </c>
      <c r="AJ25" s="43" t="str">
        <f t="shared" si="9"/>
        <v>–</v>
      </c>
      <c r="AK25" s="5">
        <f t="shared" si="2"/>
        <v>5.15</v>
      </c>
      <c r="AL25" s="55">
        <f t="shared" si="3"/>
        <v>10.86350974930362</v>
      </c>
      <c r="AM25" s="6" t="str">
        <f t="shared" si="4"/>
        <v>–</v>
      </c>
      <c r="AN25" s="56">
        <f t="shared" si="5"/>
        <v>16.677461139896373</v>
      </c>
      <c r="AO25" s="49">
        <f t="shared" si="15"/>
        <v>4.243333333333333</v>
      </c>
      <c r="AP25" s="7">
        <f t="shared" si="15"/>
        <v>13.021073467232712</v>
      </c>
      <c r="AQ25" s="4">
        <f t="shared" si="7"/>
        <v>0.49746021616473224</v>
      </c>
      <c r="AR25" s="8">
        <f t="shared" si="7"/>
        <v>2.11684549696946</v>
      </c>
    </row>
    <row r="26" spans="1:44" ht="13.5">
      <c r="A26" s="19" t="s">
        <v>23</v>
      </c>
      <c r="B26" s="31"/>
      <c r="C26" s="69"/>
      <c r="D26" s="31"/>
      <c r="E26" s="69"/>
      <c r="F26" s="31"/>
      <c r="G26" s="69"/>
      <c r="H26" s="31"/>
      <c r="I26" s="69"/>
      <c r="J26" s="31"/>
      <c r="K26" s="69"/>
      <c r="L26" s="31"/>
      <c r="M26" s="69"/>
      <c r="N26" s="31"/>
      <c r="O26" s="69"/>
      <c r="P26" s="31"/>
      <c r="Q26" s="69"/>
      <c r="R26" s="31"/>
      <c r="S26" s="69"/>
      <c r="T26" s="31"/>
      <c r="U26" s="69"/>
      <c r="V26" s="31"/>
      <c r="W26" s="69"/>
      <c r="X26" s="31"/>
      <c r="Y26" s="69"/>
      <c r="Z26" s="31"/>
      <c r="AA26" s="69"/>
      <c r="AB26" s="31"/>
      <c r="AC26" s="69"/>
      <c r="AD26" s="31"/>
      <c r="AE26" s="69"/>
      <c r="AG26" s="21" t="str">
        <f>A26</f>
        <v>Claw 3 lengths</v>
      </c>
      <c r="AH26" s="10"/>
      <c r="AI26" s="3"/>
      <c r="AJ26" s="43"/>
      <c r="AK26" s="5"/>
      <c r="AL26" s="55"/>
      <c r="AM26" s="6"/>
      <c r="AN26" s="56"/>
      <c r="AO26" s="49"/>
      <c r="AP26" s="7"/>
      <c r="AQ26" s="4"/>
      <c r="AR26" s="8"/>
    </row>
    <row r="27" spans="1:44" ht="13.5">
      <c r="A27" s="30" t="s">
        <v>25</v>
      </c>
      <c r="B27" s="20"/>
      <c r="C27" s="68">
        <f aca="true" t="shared" si="16" ref="C27:Q31">IF(AND((B27&gt;0),(B$7&gt;0)),(B27/B$7*100),"")</f>
      </c>
      <c r="D27" s="20">
        <v>16.9</v>
      </c>
      <c r="E27" s="68">
        <f t="shared" si="16"/>
        <v>47.659334461364914</v>
      </c>
      <c r="F27" s="20">
        <v>16.23</v>
      </c>
      <c r="G27" s="68">
        <f t="shared" si="16"/>
        <v>54.62807135644564</v>
      </c>
      <c r="H27" s="20"/>
      <c r="I27" s="68">
        <f t="shared" si="16"/>
      </c>
      <c r="J27" s="20">
        <v>18.4</v>
      </c>
      <c r="K27" s="68">
        <f t="shared" si="16"/>
        <v>54.11764705882353</v>
      </c>
      <c r="L27" s="20">
        <v>17.24</v>
      </c>
      <c r="M27" s="68">
        <f t="shared" si="16"/>
        <v>48.02228412256267</v>
      </c>
      <c r="N27" s="20"/>
      <c r="O27" s="68">
        <f t="shared" si="16"/>
      </c>
      <c r="P27" s="20"/>
      <c r="Q27" s="68">
        <f t="shared" si="16"/>
      </c>
      <c r="R27" s="20">
        <v>16.95</v>
      </c>
      <c r="S27" s="68">
        <f aca="true" t="shared" si="17" ref="S27:AE31">IF(AND((R27&gt;0),(R$7&gt;0)),(R27/R$7*100),"")</f>
        <v>54.88989637305699</v>
      </c>
      <c r="T27" s="20">
        <v>14.66</v>
      </c>
      <c r="U27" s="68">
        <f t="shared" si="17"/>
        <v>48.623548922056386</v>
      </c>
      <c r="V27" s="89"/>
      <c r="W27" s="68">
        <f t="shared" si="17"/>
      </c>
      <c r="X27" s="20">
        <v>14.95</v>
      </c>
      <c r="Y27" s="68">
        <f t="shared" si="17"/>
        <v>44.3620178041543</v>
      </c>
      <c r="Z27" s="20"/>
      <c r="AA27" s="68">
        <f t="shared" si="17"/>
      </c>
      <c r="AB27" s="20"/>
      <c r="AC27" s="68">
        <f t="shared" si="17"/>
      </c>
      <c r="AD27" s="20"/>
      <c r="AE27" s="68">
        <f t="shared" si="17"/>
      </c>
      <c r="AG27" s="21" t="str">
        <f t="shared" si="0"/>
        <v>     External primary branch</v>
      </c>
      <c r="AH27" s="10">
        <f t="shared" si="8"/>
        <v>7</v>
      </c>
      <c r="AI27" s="3">
        <f t="shared" si="1"/>
        <v>14.66</v>
      </c>
      <c r="AJ27" s="43" t="str">
        <f t="shared" si="9"/>
        <v>–</v>
      </c>
      <c r="AK27" s="5">
        <f t="shared" si="2"/>
        <v>18.4</v>
      </c>
      <c r="AL27" s="55">
        <f t="shared" si="3"/>
        <v>44.3620178041543</v>
      </c>
      <c r="AM27" s="6" t="str">
        <f t="shared" si="4"/>
        <v>–</v>
      </c>
      <c r="AN27" s="56">
        <f t="shared" si="5"/>
        <v>54.88989637305699</v>
      </c>
      <c r="AO27" s="49">
        <f aca="true" t="shared" si="18" ref="AO27:AP31">IF(SUM(B27,D27,F27,H27,J27,L27,N27,P27,R27,T27,V27,X27,Z27,AB27,AD27)&gt;0,AVERAGE(B27,D27,F27,H27,J27,L27,N27,P27,R27,T27,V27,X27,Z27,AB27,AD27),"?")</f>
        <v>16.475714285714286</v>
      </c>
      <c r="AP27" s="7">
        <f t="shared" si="18"/>
        <v>50.32897144263777</v>
      </c>
      <c r="AQ27" s="4">
        <f t="shared" si="7"/>
        <v>1.3151027481133315</v>
      </c>
      <c r="AR27" s="8">
        <f t="shared" si="7"/>
        <v>4.175306953115247</v>
      </c>
    </row>
    <row r="28" spans="1:44" ht="13.5">
      <c r="A28" s="30" t="s">
        <v>26</v>
      </c>
      <c r="B28" s="20"/>
      <c r="C28" s="68">
        <f t="shared" si="16"/>
      </c>
      <c r="D28" s="20">
        <v>14.88</v>
      </c>
      <c r="E28" s="68">
        <f t="shared" si="16"/>
        <v>41.96277495769882</v>
      </c>
      <c r="F28" s="20">
        <v>14.88</v>
      </c>
      <c r="G28" s="68">
        <f t="shared" si="16"/>
        <v>50.08414675193538</v>
      </c>
      <c r="H28" s="20"/>
      <c r="I28" s="68">
        <f t="shared" si="16"/>
      </c>
      <c r="J28" s="20">
        <v>14.6</v>
      </c>
      <c r="K28" s="68">
        <f t="shared" si="16"/>
        <v>42.94117647058823</v>
      </c>
      <c r="L28" s="20"/>
      <c r="M28" s="68">
        <f t="shared" si="16"/>
      </c>
      <c r="N28" s="20"/>
      <c r="O28" s="68">
        <f t="shared" si="16"/>
      </c>
      <c r="P28" s="20"/>
      <c r="Q28" s="68">
        <f t="shared" si="16"/>
      </c>
      <c r="R28" s="20">
        <v>14.11</v>
      </c>
      <c r="S28" s="68">
        <f t="shared" si="17"/>
        <v>45.693005181347154</v>
      </c>
      <c r="T28" s="20">
        <v>12.95</v>
      </c>
      <c r="U28" s="68">
        <f t="shared" si="17"/>
        <v>42.95190713101161</v>
      </c>
      <c r="V28" s="89"/>
      <c r="W28" s="68">
        <f t="shared" si="17"/>
      </c>
      <c r="X28" s="20">
        <v>12.6</v>
      </c>
      <c r="Y28" s="68">
        <f t="shared" si="17"/>
        <v>37.388724035608305</v>
      </c>
      <c r="Z28" s="20"/>
      <c r="AA28" s="68">
        <f t="shared" si="17"/>
      </c>
      <c r="AB28" s="20"/>
      <c r="AC28" s="68">
        <f t="shared" si="17"/>
      </c>
      <c r="AD28" s="20"/>
      <c r="AE28" s="68">
        <f t="shared" si="17"/>
      </c>
      <c r="AG28" s="21" t="str">
        <f t="shared" si="0"/>
        <v>     External base + secondary branch</v>
      </c>
      <c r="AH28" s="10">
        <f t="shared" si="8"/>
        <v>6</v>
      </c>
      <c r="AI28" s="3">
        <f t="shared" si="1"/>
        <v>12.6</v>
      </c>
      <c r="AJ28" s="43" t="str">
        <f t="shared" si="9"/>
        <v>–</v>
      </c>
      <c r="AK28" s="5">
        <f t="shared" si="2"/>
        <v>14.88</v>
      </c>
      <c r="AL28" s="93">
        <f t="shared" si="3"/>
        <v>37.388724035608305</v>
      </c>
      <c r="AM28" s="94" t="str">
        <f t="shared" si="4"/>
        <v>–</v>
      </c>
      <c r="AN28" s="95">
        <f t="shared" si="5"/>
        <v>50.08414675193538</v>
      </c>
      <c r="AO28" s="49">
        <f t="shared" si="18"/>
        <v>14.003333333333332</v>
      </c>
      <c r="AP28" s="7">
        <f t="shared" si="18"/>
        <v>43.50362242136492</v>
      </c>
      <c r="AQ28" s="4">
        <f t="shared" si="7"/>
        <v>0.9983319421247963</v>
      </c>
      <c r="AR28" s="8">
        <f t="shared" si="7"/>
        <v>4.206747573090333</v>
      </c>
    </row>
    <row r="29" spans="1:44" ht="13.5">
      <c r="A29" s="30" t="s">
        <v>27</v>
      </c>
      <c r="B29" s="20"/>
      <c r="C29" s="68">
        <f t="shared" si="16"/>
      </c>
      <c r="D29" s="20">
        <v>15.39</v>
      </c>
      <c r="E29" s="68">
        <f t="shared" si="16"/>
        <v>43.401015228426395</v>
      </c>
      <c r="F29" s="20">
        <v>16.19</v>
      </c>
      <c r="G29" s="68">
        <f t="shared" si="16"/>
        <v>54.49343655334904</v>
      </c>
      <c r="H29" s="20"/>
      <c r="I29" s="68">
        <f t="shared" si="16"/>
      </c>
      <c r="J29" s="20"/>
      <c r="K29" s="68">
        <f t="shared" si="16"/>
      </c>
      <c r="L29" s="20">
        <v>16.26</v>
      </c>
      <c r="M29" s="68">
        <f t="shared" si="16"/>
        <v>45.292479108635106</v>
      </c>
      <c r="N29" s="20"/>
      <c r="O29" s="68">
        <f t="shared" si="16"/>
      </c>
      <c r="P29" s="20">
        <v>16.78</v>
      </c>
      <c r="Q29" s="68">
        <f t="shared" si="16"/>
        <v>48.77906976744187</v>
      </c>
      <c r="R29" s="20">
        <v>16.15</v>
      </c>
      <c r="S29" s="68">
        <f t="shared" si="17"/>
        <v>52.299222797927456</v>
      </c>
      <c r="T29" s="20">
        <v>13.99</v>
      </c>
      <c r="U29" s="68">
        <f t="shared" si="17"/>
        <v>46.401326699834165</v>
      </c>
      <c r="V29" s="20"/>
      <c r="W29" s="68">
        <f t="shared" si="17"/>
      </c>
      <c r="X29" s="20">
        <v>14.45</v>
      </c>
      <c r="Y29" s="68">
        <f t="shared" si="17"/>
        <v>42.87833827893174</v>
      </c>
      <c r="Z29" s="20"/>
      <c r="AA29" s="68">
        <f t="shared" si="17"/>
      </c>
      <c r="AB29" s="20"/>
      <c r="AC29" s="68">
        <f t="shared" si="17"/>
      </c>
      <c r="AD29" s="20"/>
      <c r="AE29" s="68">
        <f t="shared" si="17"/>
      </c>
      <c r="AG29" s="21" t="str">
        <f t="shared" si="0"/>
        <v>     Internal primary branch</v>
      </c>
      <c r="AH29" s="10">
        <f t="shared" si="8"/>
        <v>7</v>
      </c>
      <c r="AI29" s="3">
        <f t="shared" si="1"/>
        <v>13.99</v>
      </c>
      <c r="AJ29" s="43" t="str">
        <f t="shared" si="9"/>
        <v>–</v>
      </c>
      <c r="AK29" s="5">
        <f t="shared" si="2"/>
        <v>16.78</v>
      </c>
      <c r="AL29" s="93">
        <f t="shared" si="3"/>
        <v>42.87833827893174</v>
      </c>
      <c r="AM29" s="94" t="str">
        <f t="shared" si="4"/>
        <v>–</v>
      </c>
      <c r="AN29" s="95">
        <f t="shared" si="5"/>
        <v>54.49343655334904</v>
      </c>
      <c r="AO29" s="49">
        <f t="shared" si="18"/>
        <v>15.601428571428572</v>
      </c>
      <c r="AP29" s="7">
        <f t="shared" si="18"/>
        <v>47.64926977636368</v>
      </c>
      <c r="AQ29" s="4">
        <f t="shared" si="7"/>
        <v>1.035799668073394</v>
      </c>
      <c r="AR29" s="8">
        <f t="shared" si="7"/>
        <v>4.428363283516627</v>
      </c>
    </row>
    <row r="30" spans="1:44" ht="13.5">
      <c r="A30" s="30" t="s">
        <v>28</v>
      </c>
      <c r="B30" s="20"/>
      <c r="C30" s="68">
        <f t="shared" si="16"/>
      </c>
      <c r="D30" s="20">
        <v>13.07</v>
      </c>
      <c r="E30" s="68">
        <f t="shared" si="16"/>
        <v>36.858432036097014</v>
      </c>
      <c r="F30" s="20">
        <v>13.07</v>
      </c>
      <c r="G30" s="68">
        <f t="shared" si="16"/>
        <v>43.9919219118142</v>
      </c>
      <c r="H30" s="20"/>
      <c r="I30" s="68">
        <f t="shared" si="16"/>
      </c>
      <c r="J30" s="20"/>
      <c r="K30" s="68">
        <f t="shared" si="16"/>
      </c>
      <c r="L30" s="20">
        <v>13</v>
      </c>
      <c r="M30" s="68">
        <f t="shared" si="16"/>
        <v>36.211699164345404</v>
      </c>
      <c r="N30" s="20">
        <v>13.2</v>
      </c>
      <c r="O30" s="68">
        <f t="shared" si="16"/>
        <v>40.95563139931741</v>
      </c>
      <c r="P30" s="89">
        <v>14.5</v>
      </c>
      <c r="Q30" s="68">
        <f t="shared" si="16"/>
        <v>42.151162790697676</v>
      </c>
      <c r="R30" s="20">
        <v>13.23</v>
      </c>
      <c r="S30" s="68">
        <f t="shared" si="17"/>
        <v>42.84326424870466</v>
      </c>
      <c r="T30" s="89">
        <v>11.85</v>
      </c>
      <c r="U30" s="68">
        <f t="shared" si="17"/>
        <v>39.30348258706468</v>
      </c>
      <c r="V30" s="20"/>
      <c r="W30" s="68">
        <f t="shared" si="17"/>
      </c>
      <c r="X30" s="20">
        <v>11.21</v>
      </c>
      <c r="Y30" s="68">
        <f t="shared" si="17"/>
        <v>33.26409495548962</v>
      </c>
      <c r="Z30" s="20"/>
      <c r="AA30" s="68">
        <f t="shared" si="17"/>
      </c>
      <c r="AB30" s="20"/>
      <c r="AC30" s="68">
        <f t="shared" si="17"/>
      </c>
      <c r="AD30" s="20"/>
      <c r="AE30" s="68">
        <f t="shared" si="17"/>
      </c>
      <c r="AG30" s="21" t="str">
        <f t="shared" si="0"/>
        <v>     Internal base + secondary branch</v>
      </c>
      <c r="AH30" s="10">
        <f t="shared" si="8"/>
        <v>8</v>
      </c>
      <c r="AI30" s="3">
        <f t="shared" si="1"/>
        <v>11.21</v>
      </c>
      <c r="AJ30" s="43" t="str">
        <f t="shared" si="9"/>
        <v>–</v>
      </c>
      <c r="AK30" s="5">
        <f t="shared" si="2"/>
        <v>14.5</v>
      </c>
      <c r="AL30" s="55">
        <f t="shared" si="3"/>
        <v>33.26409495548962</v>
      </c>
      <c r="AM30" s="6" t="str">
        <f t="shared" si="4"/>
        <v>–</v>
      </c>
      <c r="AN30" s="56">
        <f t="shared" si="5"/>
        <v>43.9919219118142</v>
      </c>
      <c r="AO30" s="49">
        <f t="shared" si="18"/>
        <v>12.89125</v>
      </c>
      <c r="AP30" s="7">
        <f t="shared" si="18"/>
        <v>39.44746113669133</v>
      </c>
      <c r="AQ30" s="4">
        <f t="shared" si="7"/>
        <v>0.9845004171804963</v>
      </c>
      <c r="AR30" s="8">
        <f t="shared" si="7"/>
        <v>3.7262803564896023</v>
      </c>
    </row>
    <row r="31" spans="1:44" ht="13.5">
      <c r="A31" s="30" t="s">
        <v>29</v>
      </c>
      <c r="B31" s="20"/>
      <c r="C31" s="68">
        <f t="shared" si="16"/>
      </c>
      <c r="D31" s="20">
        <v>3.99</v>
      </c>
      <c r="E31" s="68">
        <f t="shared" si="16"/>
        <v>11.252115059221659</v>
      </c>
      <c r="F31" s="20">
        <v>4.03</v>
      </c>
      <c r="G31" s="68">
        <f t="shared" si="16"/>
        <v>13.564456411982498</v>
      </c>
      <c r="H31" s="20"/>
      <c r="I31" s="68">
        <f t="shared" si="16"/>
      </c>
      <c r="J31" s="20">
        <v>4.4</v>
      </c>
      <c r="K31" s="68">
        <f t="shared" si="16"/>
        <v>12.941176470588237</v>
      </c>
      <c r="L31" s="20">
        <v>3.75</v>
      </c>
      <c r="M31" s="68">
        <f t="shared" si="16"/>
        <v>10.445682451253482</v>
      </c>
      <c r="N31" s="20"/>
      <c r="O31" s="68">
        <f t="shared" si="16"/>
      </c>
      <c r="P31" s="20"/>
      <c r="Q31" s="68">
        <f t="shared" si="16"/>
      </c>
      <c r="R31" s="20">
        <v>5.19</v>
      </c>
      <c r="S31" s="68">
        <f t="shared" si="17"/>
        <v>16.80699481865285</v>
      </c>
      <c r="T31" s="20">
        <v>4</v>
      </c>
      <c r="U31" s="68">
        <f t="shared" si="17"/>
        <v>13.266998341625207</v>
      </c>
      <c r="V31" s="20"/>
      <c r="W31" s="68">
        <f t="shared" si="17"/>
      </c>
      <c r="X31" s="20"/>
      <c r="Y31" s="68">
        <f t="shared" si="17"/>
      </c>
      <c r="Z31" s="20"/>
      <c r="AA31" s="68">
        <f t="shared" si="17"/>
      </c>
      <c r="AB31" s="20"/>
      <c r="AC31" s="68">
        <f t="shared" si="17"/>
      </c>
      <c r="AD31" s="20"/>
      <c r="AE31" s="68">
        <f t="shared" si="17"/>
      </c>
      <c r="AG31" s="21" t="str">
        <f t="shared" si="0"/>
        <v>     Internal spur</v>
      </c>
      <c r="AH31" s="10">
        <f t="shared" si="8"/>
        <v>6</v>
      </c>
      <c r="AI31" s="3">
        <f t="shared" si="1"/>
        <v>3.75</v>
      </c>
      <c r="AJ31" s="43" t="str">
        <f t="shared" si="9"/>
        <v>–</v>
      </c>
      <c r="AK31" s="5">
        <f t="shared" si="2"/>
        <v>5.19</v>
      </c>
      <c r="AL31" s="55">
        <f t="shared" si="3"/>
        <v>10.445682451253482</v>
      </c>
      <c r="AM31" s="6" t="str">
        <f t="shared" si="4"/>
        <v>–</v>
      </c>
      <c r="AN31" s="56">
        <f t="shared" si="5"/>
        <v>16.80699481865285</v>
      </c>
      <c r="AO31" s="49">
        <f t="shared" si="18"/>
        <v>4.2266666666666675</v>
      </c>
      <c r="AP31" s="7">
        <f t="shared" si="18"/>
        <v>13.046237258887324</v>
      </c>
      <c r="AQ31" s="4">
        <f t="shared" si="7"/>
        <v>0.5160103358137934</v>
      </c>
      <c r="AR31" s="8">
        <f t="shared" si="7"/>
        <v>2.21148735079802</v>
      </c>
    </row>
    <row r="32" spans="1:44" ht="13.5">
      <c r="A32" s="19" t="s">
        <v>24</v>
      </c>
      <c r="B32" s="31"/>
      <c r="C32" s="69"/>
      <c r="D32" s="31"/>
      <c r="E32" s="69"/>
      <c r="F32" s="31"/>
      <c r="G32" s="69"/>
      <c r="H32" s="31"/>
      <c r="I32" s="69"/>
      <c r="J32" s="31"/>
      <c r="K32" s="69"/>
      <c r="L32" s="31"/>
      <c r="M32" s="69"/>
      <c r="N32" s="31"/>
      <c r="O32" s="69"/>
      <c r="P32" s="31"/>
      <c r="Q32" s="69"/>
      <c r="R32" s="31"/>
      <c r="S32" s="69"/>
      <c r="T32" s="31"/>
      <c r="U32" s="69"/>
      <c r="V32" s="31"/>
      <c r="W32" s="69"/>
      <c r="X32" s="31"/>
      <c r="Y32" s="69"/>
      <c r="Z32" s="31"/>
      <c r="AA32" s="69"/>
      <c r="AB32" s="31"/>
      <c r="AC32" s="69"/>
      <c r="AD32" s="31"/>
      <c r="AE32" s="69"/>
      <c r="AG32" s="21" t="str">
        <f t="shared" si="0"/>
        <v>Claw 4 lengths</v>
      </c>
      <c r="AH32" s="10"/>
      <c r="AI32" s="3"/>
      <c r="AJ32" s="43"/>
      <c r="AK32" s="5"/>
      <c r="AL32" s="55"/>
      <c r="AM32" s="6"/>
      <c r="AN32" s="56"/>
      <c r="AO32" s="49"/>
      <c r="AP32" s="7"/>
      <c r="AQ32" s="4"/>
      <c r="AR32" s="8"/>
    </row>
    <row r="33" spans="1:44" ht="13.5">
      <c r="A33" s="30" t="s">
        <v>30</v>
      </c>
      <c r="B33" s="20">
        <v>21.7</v>
      </c>
      <c r="C33" s="68">
        <f aca="true" t="shared" si="19" ref="C33:Q37">IF(AND((B33&gt;0),(B$7&gt;0)),(B33/B$7*100),"")</f>
        <v>59.2896174863388</v>
      </c>
      <c r="D33" s="20">
        <v>22.81</v>
      </c>
      <c r="E33" s="68">
        <f t="shared" si="19"/>
        <v>64.32600112803158</v>
      </c>
      <c r="F33" s="20">
        <v>20.4</v>
      </c>
      <c r="G33" s="68">
        <f t="shared" si="19"/>
        <v>68.66374957926624</v>
      </c>
      <c r="H33" s="20"/>
      <c r="I33" s="68">
        <f t="shared" si="19"/>
      </c>
      <c r="J33" s="20"/>
      <c r="K33" s="68">
        <f t="shared" si="19"/>
      </c>
      <c r="L33" s="20">
        <v>21.3</v>
      </c>
      <c r="M33" s="68">
        <f t="shared" si="19"/>
        <v>59.33147632311978</v>
      </c>
      <c r="N33" s="20">
        <v>20</v>
      </c>
      <c r="O33" s="68">
        <f t="shared" si="19"/>
        <v>62.05398696866274</v>
      </c>
      <c r="P33" s="20">
        <v>23.53</v>
      </c>
      <c r="Q33" s="68">
        <f t="shared" si="19"/>
        <v>68.40116279069768</v>
      </c>
      <c r="R33" s="20">
        <v>22.33</v>
      </c>
      <c r="S33" s="68">
        <f aca="true" t="shared" si="20" ref="S33:AE37">IF(AND((R33&gt;0),(R$7&gt;0)),(R33/R$7*100),"")</f>
        <v>72.31217616580311</v>
      </c>
      <c r="T33" s="20">
        <v>18</v>
      </c>
      <c r="U33" s="68">
        <f t="shared" si="20"/>
        <v>59.70149253731344</v>
      </c>
      <c r="V33" s="20"/>
      <c r="W33" s="68">
        <f t="shared" si="20"/>
      </c>
      <c r="X33" s="20">
        <v>18.03</v>
      </c>
      <c r="Y33" s="68">
        <f t="shared" si="20"/>
        <v>53.50148367952522</v>
      </c>
      <c r="Z33" s="20"/>
      <c r="AA33" s="68">
        <f t="shared" si="20"/>
      </c>
      <c r="AB33" s="20"/>
      <c r="AC33" s="68">
        <f t="shared" si="20"/>
      </c>
      <c r="AD33" s="20"/>
      <c r="AE33" s="68">
        <f t="shared" si="20"/>
      </c>
      <c r="AG33" s="21" t="str">
        <f t="shared" si="0"/>
        <v>     Anterior primary branch</v>
      </c>
      <c r="AH33" s="10">
        <f t="shared" si="8"/>
        <v>9</v>
      </c>
      <c r="AI33" s="3">
        <f t="shared" si="1"/>
        <v>18</v>
      </c>
      <c r="AJ33" s="43" t="str">
        <f t="shared" si="9"/>
        <v>–</v>
      </c>
      <c r="AK33" s="5">
        <f t="shared" si="2"/>
        <v>23.53</v>
      </c>
      <c r="AL33" s="93">
        <f t="shared" si="3"/>
        <v>53.50148367952522</v>
      </c>
      <c r="AM33" s="94" t="str">
        <f t="shared" si="4"/>
        <v>–</v>
      </c>
      <c r="AN33" s="95">
        <f t="shared" si="5"/>
        <v>72.31217616580311</v>
      </c>
      <c r="AO33" s="49">
        <f aca="true" t="shared" si="21" ref="AO33:AP37">IF(SUM(B33,D33,F33,H33,J33,L33,N33,P33,R33,T33,V33,X33,Z33,AB33,AD33)&gt;0,AVERAGE(B33,D33,F33,H33,J33,L33,N33,P33,R33,T33,V33,X33,Z33,AB33,AD33),"?")</f>
        <v>20.9</v>
      </c>
      <c r="AP33" s="7">
        <f t="shared" si="21"/>
        <v>63.06457185097318</v>
      </c>
      <c r="AQ33" s="4">
        <f t="shared" si="7"/>
        <v>1.9722068856993678</v>
      </c>
      <c r="AR33" s="8">
        <f t="shared" si="7"/>
        <v>5.90455233061749</v>
      </c>
    </row>
    <row r="34" spans="1:44" ht="13.5">
      <c r="A34" s="30" t="s">
        <v>31</v>
      </c>
      <c r="B34" s="20">
        <v>17.06</v>
      </c>
      <c r="C34" s="68">
        <f t="shared" si="19"/>
        <v>46.612021857923494</v>
      </c>
      <c r="D34" s="20">
        <v>16.31</v>
      </c>
      <c r="E34" s="68">
        <f t="shared" si="19"/>
        <v>45.99548787366046</v>
      </c>
      <c r="F34" s="20">
        <v>15.02</v>
      </c>
      <c r="G34" s="68">
        <f t="shared" si="19"/>
        <v>50.555368562773474</v>
      </c>
      <c r="H34" s="20"/>
      <c r="I34" s="68">
        <f t="shared" si="19"/>
      </c>
      <c r="J34" s="20"/>
      <c r="K34" s="68">
        <f t="shared" si="19"/>
      </c>
      <c r="L34" s="20">
        <v>15.6</v>
      </c>
      <c r="M34" s="68">
        <f t="shared" si="19"/>
        <v>43.45403899721448</v>
      </c>
      <c r="N34" s="20">
        <v>15.7</v>
      </c>
      <c r="O34" s="68">
        <f t="shared" si="19"/>
        <v>48.71237977040025</v>
      </c>
      <c r="P34" s="20">
        <v>18.02</v>
      </c>
      <c r="Q34" s="68">
        <f t="shared" si="19"/>
        <v>52.383720930232556</v>
      </c>
      <c r="R34" s="20">
        <v>14.66</v>
      </c>
      <c r="S34" s="68">
        <f t="shared" si="20"/>
        <v>47.47409326424871</v>
      </c>
      <c r="T34" s="20">
        <v>14.55</v>
      </c>
      <c r="U34" s="68">
        <f t="shared" si="20"/>
        <v>48.258706467661696</v>
      </c>
      <c r="V34" s="20"/>
      <c r="W34" s="68">
        <f t="shared" si="20"/>
      </c>
      <c r="X34" s="20">
        <v>14</v>
      </c>
      <c r="Y34" s="68">
        <f t="shared" si="20"/>
        <v>41.54302670623145</v>
      </c>
      <c r="Z34" s="20"/>
      <c r="AA34" s="68">
        <f t="shared" si="20"/>
      </c>
      <c r="AB34" s="20"/>
      <c r="AC34" s="68">
        <f t="shared" si="20"/>
      </c>
      <c r="AD34" s="20"/>
      <c r="AE34" s="68">
        <f t="shared" si="20"/>
      </c>
      <c r="AG34" s="21" t="str">
        <f t="shared" si="0"/>
        <v>     Anterior base + secondary branch</v>
      </c>
      <c r="AH34" s="10">
        <f t="shared" si="8"/>
        <v>9</v>
      </c>
      <c r="AI34" s="3">
        <f t="shared" si="1"/>
        <v>14</v>
      </c>
      <c r="AJ34" s="43" t="str">
        <f t="shared" si="9"/>
        <v>–</v>
      </c>
      <c r="AK34" s="5">
        <f t="shared" si="2"/>
        <v>18.02</v>
      </c>
      <c r="AL34" s="55">
        <f t="shared" si="3"/>
        <v>41.54302670623145</v>
      </c>
      <c r="AM34" s="6" t="str">
        <f t="shared" si="4"/>
        <v>–</v>
      </c>
      <c r="AN34" s="56">
        <f t="shared" si="5"/>
        <v>52.383720930232556</v>
      </c>
      <c r="AO34" s="49">
        <f t="shared" si="21"/>
        <v>15.657777777777776</v>
      </c>
      <c r="AP34" s="7">
        <f t="shared" si="21"/>
        <v>47.22098271448295</v>
      </c>
      <c r="AQ34" s="4">
        <f t="shared" si="7"/>
        <v>1.2920214566501762</v>
      </c>
      <c r="AR34" s="8">
        <f t="shared" si="7"/>
        <v>3.3436304355588975</v>
      </c>
    </row>
    <row r="35" spans="1:44" ht="13.5">
      <c r="A35" s="30" t="s">
        <v>32</v>
      </c>
      <c r="B35" s="20"/>
      <c r="C35" s="68">
        <f t="shared" si="19"/>
      </c>
      <c r="D35" s="20"/>
      <c r="E35" s="68">
        <f t="shared" si="19"/>
      </c>
      <c r="F35" s="20">
        <v>3.94</v>
      </c>
      <c r="G35" s="68">
        <f t="shared" si="19"/>
        <v>13.261528105015147</v>
      </c>
      <c r="H35" s="20"/>
      <c r="I35" s="68">
        <f t="shared" si="19"/>
      </c>
      <c r="J35" s="20"/>
      <c r="K35" s="68">
        <f t="shared" si="19"/>
      </c>
      <c r="L35" s="20">
        <v>2.5</v>
      </c>
      <c r="M35" s="68">
        <f t="shared" si="19"/>
        <v>6.963788300835655</v>
      </c>
      <c r="N35" s="20"/>
      <c r="O35" s="68">
        <f t="shared" si="19"/>
      </c>
      <c r="P35" s="20"/>
      <c r="Q35" s="68">
        <f t="shared" si="19"/>
      </c>
      <c r="R35" s="20">
        <v>5.9</v>
      </c>
      <c r="S35" s="68">
        <f t="shared" si="20"/>
        <v>19.106217616580313</v>
      </c>
      <c r="T35" s="20">
        <v>2</v>
      </c>
      <c r="U35" s="68">
        <f t="shared" si="20"/>
        <v>6.633499170812604</v>
      </c>
      <c r="V35" s="20"/>
      <c r="W35" s="68">
        <f t="shared" si="20"/>
      </c>
      <c r="X35" s="20"/>
      <c r="Y35" s="68">
        <f t="shared" si="20"/>
      </c>
      <c r="Z35" s="20"/>
      <c r="AA35" s="68">
        <f t="shared" si="20"/>
      </c>
      <c r="AB35" s="20"/>
      <c r="AC35" s="68">
        <f t="shared" si="20"/>
      </c>
      <c r="AD35" s="20"/>
      <c r="AE35" s="68">
        <f t="shared" si="20"/>
      </c>
      <c r="AG35" s="21" t="str">
        <f t="shared" si="0"/>
        <v>     Anterior spur</v>
      </c>
      <c r="AH35" s="10">
        <f t="shared" si="8"/>
        <v>4</v>
      </c>
      <c r="AI35" s="3">
        <f t="shared" si="1"/>
        <v>2</v>
      </c>
      <c r="AJ35" s="43" t="str">
        <f t="shared" si="9"/>
        <v>–</v>
      </c>
      <c r="AK35" s="5">
        <f t="shared" si="2"/>
        <v>5.9</v>
      </c>
      <c r="AL35" s="55">
        <f t="shared" si="3"/>
        <v>6.633499170812604</v>
      </c>
      <c r="AM35" s="6" t="str">
        <f t="shared" si="4"/>
        <v>–</v>
      </c>
      <c r="AN35" s="56">
        <f t="shared" si="5"/>
        <v>19.106217616580313</v>
      </c>
      <c r="AO35" s="49">
        <f t="shared" si="21"/>
        <v>3.585</v>
      </c>
      <c r="AP35" s="7">
        <f t="shared" si="21"/>
        <v>11.49125829831093</v>
      </c>
      <c r="AQ35" s="4">
        <f t="shared" si="7"/>
        <v>1.7487805274914676</v>
      </c>
      <c r="AR35" s="8">
        <f t="shared" si="7"/>
        <v>5.922197478590144</v>
      </c>
    </row>
    <row r="36" spans="1:44" ht="13.5">
      <c r="A36" s="30" t="s">
        <v>33</v>
      </c>
      <c r="B36" s="20">
        <v>22.23</v>
      </c>
      <c r="C36" s="68">
        <f t="shared" si="19"/>
        <v>60.73770491803279</v>
      </c>
      <c r="D36" s="20">
        <v>21.91</v>
      </c>
      <c r="E36" s="68">
        <f t="shared" si="19"/>
        <v>61.78793006204174</v>
      </c>
      <c r="F36" s="20">
        <v>20.81</v>
      </c>
      <c r="G36" s="68">
        <f t="shared" si="19"/>
        <v>70.04375631100639</v>
      </c>
      <c r="H36" s="20"/>
      <c r="I36" s="68">
        <f t="shared" si="19"/>
      </c>
      <c r="J36" s="20"/>
      <c r="K36" s="68">
        <f t="shared" si="19"/>
      </c>
      <c r="L36" s="20">
        <v>22.9</v>
      </c>
      <c r="M36" s="68">
        <f t="shared" si="19"/>
        <v>63.788300835654596</v>
      </c>
      <c r="N36" s="20"/>
      <c r="O36" s="68">
        <f t="shared" si="19"/>
      </c>
      <c r="P36" s="89">
        <v>25.43</v>
      </c>
      <c r="Q36" s="68">
        <f t="shared" si="19"/>
        <v>73.92441860465117</v>
      </c>
      <c r="R36" s="20">
        <v>23.58</v>
      </c>
      <c r="S36" s="68">
        <f t="shared" si="20"/>
        <v>76.360103626943</v>
      </c>
      <c r="T36" s="20">
        <v>19.2</v>
      </c>
      <c r="U36" s="68">
        <f t="shared" si="20"/>
        <v>63.681592039801</v>
      </c>
      <c r="V36" s="20"/>
      <c r="W36" s="68">
        <f t="shared" si="20"/>
      </c>
      <c r="X36" s="20">
        <v>19</v>
      </c>
      <c r="Y36" s="68">
        <f t="shared" si="20"/>
        <v>56.379821958456965</v>
      </c>
      <c r="Z36" s="20"/>
      <c r="AA36" s="68">
        <f t="shared" si="20"/>
      </c>
      <c r="AB36" s="20"/>
      <c r="AC36" s="68">
        <f t="shared" si="20"/>
      </c>
      <c r="AD36" s="20"/>
      <c r="AE36" s="68">
        <f t="shared" si="20"/>
      </c>
      <c r="AG36" s="21" t="str">
        <f t="shared" si="0"/>
        <v>     Posterior primary branch</v>
      </c>
      <c r="AH36" s="10">
        <f t="shared" si="8"/>
        <v>8</v>
      </c>
      <c r="AI36" s="3">
        <f t="shared" si="1"/>
        <v>19</v>
      </c>
      <c r="AJ36" s="43" t="str">
        <f t="shared" si="9"/>
        <v>–</v>
      </c>
      <c r="AK36" s="5">
        <f t="shared" si="2"/>
        <v>25.43</v>
      </c>
      <c r="AL36" s="93">
        <f t="shared" si="3"/>
        <v>56.379821958456965</v>
      </c>
      <c r="AM36" s="94" t="str">
        <f t="shared" si="4"/>
        <v>–</v>
      </c>
      <c r="AN36" s="95">
        <f t="shared" si="5"/>
        <v>76.360103626943</v>
      </c>
      <c r="AO36" s="49">
        <f t="shared" si="21"/>
        <v>21.8825</v>
      </c>
      <c r="AP36" s="7">
        <f t="shared" si="21"/>
        <v>65.83795354457345</v>
      </c>
      <c r="AQ36" s="4">
        <f t="shared" si="7"/>
        <v>2.1803653036000314</v>
      </c>
      <c r="AR36" s="8">
        <f t="shared" si="7"/>
        <v>6.91290498128813</v>
      </c>
    </row>
    <row r="37" spans="1:44" ht="15" thickBot="1">
      <c r="A37" s="30" t="s">
        <v>34</v>
      </c>
      <c r="B37" s="20">
        <v>16.41</v>
      </c>
      <c r="C37" s="68">
        <f t="shared" si="19"/>
        <v>44.83606557377049</v>
      </c>
      <c r="D37" s="20">
        <v>17.49</v>
      </c>
      <c r="E37" s="68">
        <f t="shared" si="19"/>
        <v>49.32318104906937</v>
      </c>
      <c r="F37" s="20">
        <v>15.12</v>
      </c>
      <c r="G37" s="68">
        <f t="shared" si="19"/>
        <v>50.89195557051498</v>
      </c>
      <c r="H37" s="20"/>
      <c r="I37" s="68">
        <f t="shared" si="19"/>
      </c>
      <c r="J37" s="20">
        <v>19.6</v>
      </c>
      <c r="K37" s="68">
        <f t="shared" si="19"/>
        <v>57.64705882352942</v>
      </c>
      <c r="L37" s="20">
        <v>17.17</v>
      </c>
      <c r="M37" s="68">
        <f t="shared" si="19"/>
        <v>47.827298050139284</v>
      </c>
      <c r="N37" s="20">
        <v>17.2</v>
      </c>
      <c r="O37" s="68">
        <f t="shared" si="19"/>
        <v>53.366428793049955</v>
      </c>
      <c r="P37" s="20">
        <v>18.07</v>
      </c>
      <c r="Q37" s="68">
        <f t="shared" si="19"/>
        <v>52.52906976744186</v>
      </c>
      <c r="R37" s="20">
        <v>15.45</v>
      </c>
      <c r="S37" s="68">
        <f t="shared" si="20"/>
        <v>50.03238341968912</v>
      </c>
      <c r="T37" s="20">
        <v>15.4</v>
      </c>
      <c r="U37" s="68">
        <f t="shared" si="20"/>
        <v>51.07794361525705</v>
      </c>
      <c r="V37" s="20"/>
      <c r="W37" s="68">
        <f t="shared" si="20"/>
      </c>
      <c r="X37" s="20">
        <v>14.17</v>
      </c>
      <c r="Y37" s="68">
        <f t="shared" si="20"/>
        <v>42.04747774480712</v>
      </c>
      <c r="Z37" s="20"/>
      <c r="AA37" s="68">
        <f t="shared" si="20"/>
      </c>
      <c r="AB37" s="20"/>
      <c r="AC37" s="68">
        <f t="shared" si="20"/>
      </c>
      <c r="AD37" s="20"/>
      <c r="AE37" s="68">
        <f t="shared" si="20"/>
      </c>
      <c r="AG37" s="23" t="str">
        <f t="shared" si="0"/>
        <v>     Posterior base + secondary branch</v>
      </c>
      <c r="AH37" s="24">
        <f t="shared" si="8"/>
        <v>10</v>
      </c>
      <c r="AI37" s="11">
        <f t="shared" si="1"/>
        <v>14.17</v>
      </c>
      <c r="AJ37" s="50" t="str">
        <f t="shared" si="9"/>
        <v>–</v>
      </c>
      <c r="AK37" s="13">
        <f t="shared" si="2"/>
        <v>19.6</v>
      </c>
      <c r="AL37" s="96">
        <f t="shared" si="3"/>
        <v>42.04747774480712</v>
      </c>
      <c r="AM37" s="97" t="str">
        <f t="shared" si="4"/>
        <v>–</v>
      </c>
      <c r="AN37" s="98">
        <f t="shared" si="5"/>
        <v>57.64705882352942</v>
      </c>
      <c r="AO37" s="58">
        <f t="shared" si="21"/>
        <v>16.607999999999997</v>
      </c>
      <c r="AP37" s="59">
        <f t="shared" si="21"/>
        <v>49.957886240726864</v>
      </c>
      <c r="AQ37" s="12">
        <f t="shared" si="7"/>
        <v>1.616964233782966</v>
      </c>
      <c r="AR37" s="14">
        <f t="shared" si="7"/>
        <v>4.387291649588019</v>
      </c>
    </row>
    <row r="38" spans="1:44" ht="13.5">
      <c r="A38" s="25" t="s">
        <v>3</v>
      </c>
      <c r="B38" s="129">
        <v>1</v>
      </c>
      <c r="C38" s="129"/>
      <c r="D38" s="129">
        <v>0</v>
      </c>
      <c r="E38" s="129"/>
      <c r="F38" s="129">
        <v>1</v>
      </c>
      <c r="G38" s="129"/>
      <c r="H38" s="129">
        <v>0</v>
      </c>
      <c r="I38" s="129"/>
      <c r="J38" s="129">
        <v>0</v>
      </c>
      <c r="K38" s="129"/>
      <c r="L38" s="129">
        <v>0</v>
      </c>
      <c r="M38" s="129"/>
      <c r="N38" s="129">
        <v>1</v>
      </c>
      <c r="O38" s="129"/>
      <c r="P38" s="129">
        <v>1</v>
      </c>
      <c r="Q38" s="129"/>
      <c r="R38" s="129">
        <v>1</v>
      </c>
      <c r="S38" s="129"/>
      <c r="T38" s="129">
        <v>1</v>
      </c>
      <c r="U38" s="129"/>
      <c r="V38" s="129">
        <v>0</v>
      </c>
      <c r="W38" s="129"/>
      <c r="X38" s="129">
        <v>0</v>
      </c>
      <c r="Y38" s="129"/>
      <c r="Z38" s="129">
        <v>1</v>
      </c>
      <c r="AA38" s="129"/>
      <c r="AB38" s="129">
        <v>1</v>
      </c>
      <c r="AC38" s="129"/>
      <c r="AD38" s="129">
        <v>1</v>
      </c>
      <c r="AE38" s="129"/>
      <c r="AH38" s="9"/>
      <c r="AI38" s="4"/>
      <c r="AJ38" s="4"/>
      <c r="AK38" s="4"/>
      <c r="AL38" s="6"/>
      <c r="AM38" s="6"/>
      <c r="AN38" s="6"/>
      <c r="AO38" s="60">
        <f>IF(SUM(B38,D38,F38,H38,J38,L38,N38,P38,R38,T38,V38,X38,Z38,AB38,AD38)&gt;0,AVERAGE(B38,D38,F38,H38,J38,L38,N38,P38,R38,T38,V38,X38,Z38,AB38,AD38),"?")</f>
        <v>0.6</v>
      </c>
      <c r="AP38" s="6"/>
      <c r="AQ38" s="4"/>
      <c r="AR38" s="6"/>
    </row>
    <row r="39" spans="34:44" ht="13.5">
      <c r="AH39" s="9"/>
      <c r="AI39" s="4"/>
      <c r="AJ39" s="4"/>
      <c r="AK39" s="4"/>
      <c r="AL39" s="6"/>
      <c r="AM39" s="6"/>
      <c r="AN39" s="6"/>
      <c r="AO39" s="4"/>
      <c r="AP39" s="6"/>
      <c r="AQ39" s="4"/>
      <c r="AR39" s="6"/>
    </row>
    <row r="40" spans="34:44" ht="13.5">
      <c r="AH40" s="9"/>
      <c r="AI40" s="4"/>
      <c r="AJ40" s="4"/>
      <c r="AK40" s="4"/>
      <c r="AL40" s="6"/>
      <c r="AM40" s="6"/>
      <c r="AN40" s="6"/>
      <c r="AO40" s="4"/>
      <c r="AP40" s="6"/>
      <c r="AQ40" s="4"/>
      <c r="AR40" s="6"/>
    </row>
    <row r="41" spans="34:44" ht="13.5">
      <c r="AH41" s="9"/>
      <c r="AI41" s="4"/>
      <c r="AJ41" s="4"/>
      <c r="AK41" s="4"/>
      <c r="AL41" s="6"/>
      <c r="AM41" s="6"/>
      <c r="AN41" s="6"/>
      <c r="AO41" s="4"/>
      <c r="AP41" s="6"/>
      <c r="AQ41" s="4"/>
      <c r="AR41" s="6"/>
    </row>
    <row r="42" spans="34:44" ht="13.5">
      <c r="AH42" s="9"/>
      <c r="AI42" s="4"/>
      <c r="AJ42" s="4"/>
      <c r="AK42" s="4"/>
      <c r="AL42" s="6"/>
      <c r="AM42" s="6"/>
      <c r="AN42" s="6"/>
      <c r="AO42" s="4"/>
      <c r="AP42" s="6"/>
      <c r="AQ42" s="4"/>
      <c r="AR42" s="6"/>
    </row>
    <row r="43" spans="34:44" ht="13.5">
      <c r="AH43" s="9"/>
      <c r="AI43" s="4"/>
      <c r="AJ43" s="4"/>
      <c r="AK43" s="4"/>
      <c r="AL43" s="6"/>
      <c r="AM43" s="6"/>
      <c r="AN43" s="6"/>
      <c r="AO43" s="4"/>
      <c r="AP43" s="6"/>
      <c r="AQ43" s="4"/>
      <c r="AR43" s="6"/>
    </row>
    <row r="44" spans="34:44" ht="13.5">
      <c r="AH44" s="9"/>
      <c r="AI44" s="4"/>
      <c r="AJ44" s="4"/>
      <c r="AK44" s="4"/>
      <c r="AL44" s="6"/>
      <c r="AM44" s="6"/>
      <c r="AN44" s="6"/>
      <c r="AO44" s="4"/>
      <c r="AP44" s="6"/>
      <c r="AQ44" s="4"/>
      <c r="AR44" s="6"/>
    </row>
    <row r="45" spans="34:44" ht="13.5">
      <c r="AH45" s="9"/>
      <c r="AI45" s="4"/>
      <c r="AJ45" s="4"/>
      <c r="AK45" s="4"/>
      <c r="AL45" s="6"/>
      <c r="AM45" s="6"/>
      <c r="AN45" s="6"/>
      <c r="AO45" s="4"/>
      <c r="AP45" s="6"/>
      <c r="AQ45" s="4"/>
      <c r="AR45" s="6"/>
    </row>
    <row r="46" spans="34:44" ht="13.5">
      <c r="AH46" s="9"/>
      <c r="AI46" s="4"/>
      <c r="AJ46" s="4"/>
      <c r="AK46" s="4"/>
      <c r="AL46" s="6"/>
      <c r="AM46" s="6"/>
      <c r="AN46" s="6"/>
      <c r="AO46" s="4"/>
      <c r="AP46" s="6"/>
      <c r="AQ46" s="4"/>
      <c r="AR46" s="6"/>
    </row>
    <row r="47" spans="34:44" ht="13.5">
      <c r="AH47" s="9"/>
      <c r="AI47" s="4"/>
      <c r="AJ47" s="4"/>
      <c r="AK47" s="4"/>
      <c r="AL47" s="6"/>
      <c r="AM47" s="6"/>
      <c r="AN47" s="6"/>
      <c r="AO47" s="4"/>
      <c r="AP47" s="6"/>
      <c r="AQ47" s="4"/>
      <c r="AR47" s="6"/>
    </row>
    <row r="48" spans="34:44" ht="13.5">
      <c r="AH48" s="9"/>
      <c r="AI48" s="4"/>
      <c r="AJ48" s="4"/>
      <c r="AK48" s="4"/>
      <c r="AL48" s="6"/>
      <c r="AM48" s="6"/>
      <c r="AN48" s="6"/>
      <c r="AO48" s="4"/>
      <c r="AP48" s="6"/>
      <c r="AQ48" s="4"/>
      <c r="AR48" s="6"/>
    </row>
    <row r="49" spans="34:44" ht="13.5">
      <c r="AH49" s="9"/>
      <c r="AI49" s="4"/>
      <c r="AJ49" s="4"/>
      <c r="AK49" s="4"/>
      <c r="AL49" s="6"/>
      <c r="AM49" s="6"/>
      <c r="AN49" s="6"/>
      <c r="AO49" s="4"/>
      <c r="AP49" s="6"/>
      <c r="AQ49" s="4"/>
      <c r="AR49" s="6"/>
    </row>
    <row r="50" spans="34:44" ht="13.5">
      <c r="AH50" s="9"/>
      <c r="AI50" s="4"/>
      <c r="AJ50" s="4"/>
      <c r="AK50" s="4"/>
      <c r="AL50" s="6"/>
      <c r="AM50" s="6"/>
      <c r="AN50" s="6"/>
      <c r="AO50" s="4"/>
      <c r="AP50" s="6"/>
      <c r="AQ50" s="4"/>
      <c r="AR50" s="6"/>
    </row>
    <row r="51" spans="34:44" ht="13.5">
      <c r="AH51" s="9"/>
      <c r="AI51" s="4"/>
      <c r="AJ51" s="4"/>
      <c r="AK51" s="4"/>
      <c r="AL51" s="6"/>
      <c r="AM51" s="6"/>
      <c r="AN51" s="6"/>
      <c r="AO51" s="4"/>
      <c r="AP51" s="6"/>
      <c r="AQ51" s="4"/>
      <c r="AR51" s="6"/>
    </row>
    <row r="52" ht="13.5">
      <c r="AO52" s="4"/>
    </row>
    <row r="53" ht="13.5">
      <c r="AO53" s="4"/>
    </row>
    <row r="54" ht="13.5">
      <c r="AO54" s="4"/>
    </row>
  </sheetData>
  <sheetProtection/>
  <mergeCells count="37">
    <mergeCell ref="B1:C1"/>
    <mergeCell ref="D1:E1"/>
    <mergeCell ref="F1:G1"/>
    <mergeCell ref="H1:I1"/>
    <mergeCell ref="J1:K1"/>
    <mergeCell ref="L1:M1"/>
    <mergeCell ref="N1:O1"/>
    <mergeCell ref="P1:Q1"/>
    <mergeCell ref="R1:S1"/>
    <mergeCell ref="T1:U1"/>
    <mergeCell ref="V1:W1"/>
    <mergeCell ref="X1:Y1"/>
    <mergeCell ref="Z1:AA1"/>
    <mergeCell ref="AB1:AC1"/>
    <mergeCell ref="AD1:AE1"/>
    <mergeCell ref="AG1:AG2"/>
    <mergeCell ref="AH1:AH2"/>
    <mergeCell ref="AI1:AN1"/>
    <mergeCell ref="AO1:AP1"/>
    <mergeCell ref="AQ1:AR1"/>
    <mergeCell ref="AI2:AK2"/>
    <mergeCell ref="AL2:AN2"/>
    <mergeCell ref="B38:C38"/>
    <mergeCell ref="D38:E38"/>
    <mergeCell ref="F38:G38"/>
    <mergeCell ref="H38:I38"/>
    <mergeCell ref="J38:K38"/>
    <mergeCell ref="L38:M38"/>
    <mergeCell ref="Z38:AA38"/>
    <mergeCell ref="AB38:AC38"/>
    <mergeCell ref="AD38:AE38"/>
    <mergeCell ref="N38:O38"/>
    <mergeCell ref="P38:Q38"/>
    <mergeCell ref="R38:S38"/>
    <mergeCell ref="T38:U38"/>
    <mergeCell ref="V38:W38"/>
    <mergeCell ref="X38:Y38"/>
  </mergeCells>
  <printOptions/>
  <pageMargins left="0.7" right="0.7" top="0.75" bottom="0.75" header="0.3" footer="0.3"/>
  <pageSetup orientation="portrait" paperSize="3"/>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11.00390625" defaultRowHeight="12.75"/>
  <sheetData>
    <row r="1" ht="13.5">
      <c r="A1" s="111" t="s">
        <v>77</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Apochela (ver. 1.0)</dc:title>
  <dc:subject/>
  <dc:creator>Łukasz Michalczyk (LM@tardigrada.net)</dc:creator>
  <cp:keywords>Tardigrada Apochela morphometry</cp:keywords>
  <dc:description/>
  <cp:lastModifiedBy>Usuario</cp:lastModifiedBy>
  <cp:lastPrinted>2003-07-11T12:21:57Z</cp:lastPrinted>
  <dcterms:created xsi:type="dcterms:W3CDTF">2003-07-11T12:08:32Z</dcterms:created>
  <dcterms:modified xsi:type="dcterms:W3CDTF">2022-06-02T09:51:21Z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